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45" tabRatio="886" firstSheet="2" activeTab="5"/>
  </bookViews>
  <sheets>
    <sheet name="Паспорт программы" sheetId="1" r:id="rId1"/>
    <sheet name="Показатели над-ти., качества ВС" sheetId="2" r:id="rId2"/>
    <sheet name="Показатели надежности, каче ВО" sheetId="3" r:id="rId3"/>
    <sheet name="Перечень мероприятий ВС" sheetId="4" r:id="rId4"/>
    <sheet name="Перечень мероприятий ВО" sheetId="5" r:id="rId5"/>
    <sheet name="Объем финансовых потребностей" sheetId="6" r:id="rId6"/>
    <sheet name="Расчет эффективности ВО" sheetId="7" r:id="rId7"/>
    <sheet name="Расчет эффективности ВС" sheetId="8" r:id="rId8"/>
    <sheet name="План ЭЭ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org1">'[3]Титульный'!$G$11</definedName>
    <definedName name="_org2">'[3]Титульный'!$G$11</definedName>
    <definedName name="_org3">'[3]Титульный'!$G$11</definedName>
    <definedName name="_org4">'[3]Титульный'!$G$11</definedName>
    <definedName name="_org5">'[3]Титульный'!$G$11</definedName>
    <definedName name="_org6">'[3]Титульный'!$G$11</definedName>
    <definedName name="_org7">'[3]Титульный'!$G$11</definedName>
    <definedName name="_org8">'[3]Титульный'!$G$11</definedName>
    <definedName name="_org9">'[3]Титульный'!$G$11</definedName>
    <definedName name="CurName1" localSheetId="8">#REF!</definedName>
    <definedName name="CurName1">#REF!</definedName>
    <definedName name="CurName2" localSheetId="8">#REF!</definedName>
    <definedName name="CurName2">#REF!</definedName>
    <definedName name="CurName3" localSheetId="8">#REF!</definedName>
    <definedName name="CurName3">#REF!</definedName>
    <definedName name="org">'[4]Титульный'!$G$11</definedName>
    <definedName name="Prj_Cur1" localSheetId="8">#REF!</definedName>
    <definedName name="Prj_Cur1">#REF!</definedName>
    <definedName name="Prj_Cur2" localSheetId="8">#REF!</definedName>
    <definedName name="Prj_Cur2">#REF!</definedName>
    <definedName name="Prj_Cur3" localSheetId="8">#REF!</definedName>
    <definedName name="Prj_Cur3">#REF!</definedName>
    <definedName name="Prj_CurReport" localSheetId="8">#REF!</definedName>
    <definedName name="Prj_CurReport">#REF!</definedName>
    <definedName name="Prj_Inflation" localSheetId="8">#REF!</definedName>
    <definedName name="Prj_Inflation">#REF!</definedName>
    <definedName name="Prj_Invest" localSheetId="8">#REF!</definedName>
    <definedName name="Prj_Invest">#REF!</definedName>
    <definedName name="Prj_Language" localSheetId="8">#REF!</definedName>
    <definedName name="Prj_Language">#REF!</definedName>
    <definedName name="Prj_Len" localSheetId="8">#REF!</definedName>
    <definedName name="Prj_Len">#REF!</definedName>
    <definedName name="Prj_Name" localSheetId="8">#REF!</definedName>
    <definedName name="Prj_Name">#REF!</definedName>
    <definedName name="Prj_Period" localSheetId="8">#REF!</definedName>
    <definedName name="Prj_Period">#REF!</definedName>
    <definedName name="Prj_Protect" localSheetId="8">#REF!</definedName>
    <definedName name="Prj_Protect">#REF!</definedName>
    <definedName name="Prj_StartDate" localSheetId="8">#REF!</definedName>
    <definedName name="Prj_StartDate">#REF!</definedName>
    <definedName name="Prj_StartMonth" localSheetId="8">#REF!</definedName>
    <definedName name="Prj_StartMonth">#REF!</definedName>
    <definedName name="Prj_StartYear" localSheetId="8">#REF!</definedName>
    <definedName name="Prj_StartYear">#REF!</definedName>
    <definedName name="Prj_Step" localSheetId="8">#REF!</definedName>
    <definedName name="Prj_Step">#REF!</definedName>
    <definedName name="Prj_Style" localSheetId="8">#REF!</definedName>
    <definedName name="Prj_Style">#REF!</definedName>
    <definedName name="Prj_Tax1" localSheetId="8">#REF!</definedName>
    <definedName name="Prj_Tax1">#REF!</definedName>
    <definedName name="Prj_Tax2" localSheetId="8">#REF!</definedName>
    <definedName name="Prj_Tax2">#REF!</definedName>
    <definedName name="Prj_Tax3" localSheetId="8">#REF!</definedName>
    <definedName name="Prj_Tax3">#REF!</definedName>
    <definedName name="Prj_Tax4" localSheetId="8">#REF!</definedName>
    <definedName name="Prj_Tax4">#REF!</definedName>
    <definedName name="Prj_Tax5" localSheetId="8">#REF!</definedName>
    <definedName name="Prj_Tax5">#REF!</definedName>
    <definedName name="Prj_Tax6" localSheetId="8">#REF!</definedName>
    <definedName name="Prj_Tax6">#REF!</definedName>
    <definedName name="Prj_VAT" localSheetId="8">#REF!</definedName>
    <definedName name="Prj_VAT">#REF!</definedName>
    <definedName name="Sens_Discount" localSheetId="8">#REF!</definedName>
    <definedName name="Sens_Discount">#REF!</definedName>
    <definedName name="Sens_Exp1" localSheetId="8">#REF!</definedName>
    <definedName name="Sens_Exp1">#REF!</definedName>
    <definedName name="Sens_Exp2" localSheetId="8">#REF!</definedName>
    <definedName name="Sens_Exp2">#REF!</definedName>
    <definedName name="Sens_Exp3" localSheetId="8">#REF!</definedName>
    <definedName name="Sens_Exp3">#REF!</definedName>
    <definedName name="Sens_Exp4" localSheetId="8">#REF!</definedName>
    <definedName name="Sens_Exp4">#REF!</definedName>
    <definedName name="Sens_Invest" localSheetId="8">#REF!</definedName>
    <definedName name="Sens_Invest">#REF!</definedName>
    <definedName name="Sens_IRR1" localSheetId="8">#REF!</definedName>
    <definedName name="Sens_IRR1">#REF!</definedName>
    <definedName name="Sens_IRR2" localSheetId="8">#REF!</definedName>
    <definedName name="Sens_IRR2">#REF!</definedName>
    <definedName name="Sens_IRR3" localSheetId="8">#REF!</definedName>
    <definedName name="Sens_IRR3">#REF!</definedName>
    <definedName name="Sens_Mat" localSheetId="8">#REF!</definedName>
    <definedName name="Sens_Mat">#REF!</definedName>
    <definedName name="Sens_NPV1" localSheetId="8">#REF!</definedName>
    <definedName name="Sens_NPV1">#REF!</definedName>
    <definedName name="Sens_NPV2" localSheetId="8">#REF!</definedName>
    <definedName name="Sens_NPV2">#REF!</definedName>
    <definedName name="Sens_NPV3" localSheetId="8">#REF!</definedName>
    <definedName name="Sens_NPV3">#REF!</definedName>
    <definedName name="Sens_PBP1" localSheetId="8">#REF!</definedName>
    <definedName name="Sens_PBP1">#REF!</definedName>
    <definedName name="Sens_PBP2" localSheetId="8">#REF!</definedName>
    <definedName name="Sens_PBP2">#REF!</definedName>
    <definedName name="Sens_PBP3" localSheetId="8">#REF!</definedName>
    <definedName name="Sens_PBP3">#REF!</definedName>
    <definedName name="Sens_Price" localSheetId="8">#REF!</definedName>
    <definedName name="Sens_Price">#REF!</definedName>
    <definedName name="Sens_Profit" localSheetId="8">#REF!</definedName>
    <definedName name="Sens_Profit">#REF!</definedName>
    <definedName name="Sens_Sales" localSheetId="8">#REF!,#REF!</definedName>
    <definedName name="Sens_Sales">#REF!,#REF!</definedName>
    <definedName name="Sens_Staff" localSheetId="8">#REF!</definedName>
    <definedName name="Sens_Staff">#REF!</definedName>
    <definedName name="_xlnm.Print_Titles" localSheetId="8">'План ЭЭ'!$A:$B,'План ЭЭ'!$2:$6</definedName>
    <definedName name="_xlnm.Print_Area" localSheetId="5">'Объем финансовых потребностей'!$A$1:$Z$130</definedName>
    <definedName name="_xlnm.Print_Area" localSheetId="0">'Паспорт программы'!$A$1:$B$18</definedName>
    <definedName name="_xlnm.Print_Area" localSheetId="4">'Перечень мероприятий ВО'!$A$1:$J$61</definedName>
    <definedName name="_xlnm.Print_Area" localSheetId="3">'Перечень мероприятий ВС'!$A$1:$J$65</definedName>
    <definedName name="_xlnm.Print_Area" localSheetId="8">'План ЭЭ'!$A$1:$AL$127</definedName>
    <definedName name="_xlnm.Print_Area" localSheetId="2">'Показатели надежности, каче ВО'!$A$1:$H$15</definedName>
    <definedName name="_xlnm.Print_Area" localSheetId="1">'Показатели над-ти., качества ВС'!$A$1:$H$16</definedName>
    <definedName name="_xlnm.Print_Area" localSheetId="6">'Расчет эффективности ВО'!$A$1:$O$69</definedName>
    <definedName name="_xlnm.Print_Area" localSheetId="7">'Расчет эффективности ВС'!$A$1:$O$90</definedName>
  </definedNames>
  <calcPr fullCalcOnLoad="1"/>
</workbook>
</file>

<file path=xl/sharedStrings.xml><?xml version="1.0" encoding="utf-8"?>
<sst xmlns="http://schemas.openxmlformats.org/spreadsheetml/2006/main" count="2991" uniqueCount="493">
  <si>
    <t>Расходы на реализацию мероприятий в прогнозных ценах, тыс. руб. (с НДС)</t>
  </si>
  <si>
    <t>Всего</t>
  </si>
  <si>
    <t>Наименование показателя</t>
  </si>
  <si>
    <t>Ед. изм.</t>
  </si>
  <si>
    <t>%</t>
  </si>
  <si>
    <t xml:space="preserve">ИНВЕСТИЦИОННАЯ ПРОГРАММА </t>
  </si>
  <si>
    <t>1. Паспорт инвестиционной программы</t>
  </si>
  <si>
    <t>Наименование и местонахождение регулируемой организации</t>
  </si>
  <si>
    <t>Наименование и местонахождение уполномоченного органа, утвердившего инвестиционную программу</t>
  </si>
  <si>
    <t>Обслуживаемая территория – район, сельские или городские поселения</t>
  </si>
  <si>
    <t>Региональная служба по тарифам Ростовской области, ул. М.Горького, 295, г. Ростов-на-Дону</t>
  </si>
  <si>
    <t>№ п/п</t>
  </si>
  <si>
    <t>Величина показателя</t>
  </si>
  <si>
    <t>1.</t>
  </si>
  <si>
    <t>Показатели качества питьевой воды</t>
  </si>
  <si>
    <t>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</si>
  <si>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</si>
  <si>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</si>
  <si>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</si>
  <si>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2.</t>
  </si>
  <si>
    <t>Показатели надежности и бесперебойности водоснабжения</t>
  </si>
  <si>
    <t>2.1.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</si>
  <si>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в расчете на протяженность водопроводной сети в год</t>
  </si>
  <si>
    <t>ед./км</t>
  </si>
  <si>
    <t>3.</t>
  </si>
  <si>
    <t>Показатели эффективности использования ресурсов</t>
  </si>
  <si>
    <t>3.1.</t>
  </si>
  <si>
    <t>Доля потерь воды в централизованных системах водоснабжении при транспортировке в общем объеме воды, поданной в водопроводную сеть</t>
  </si>
  <si>
    <t>3.2.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</si>
  <si>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</si>
  <si>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 ч/куб.м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</si>
  <si>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</si>
  <si>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</si>
  <si>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Описание и место расположения объекта</t>
  </si>
  <si>
    <t>Обоснование необходимости (цель реализации)</t>
  </si>
  <si>
    <t>Технические характеристики</t>
  </si>
  <si>
    <t>До реализации мероприятия</t>
  </si>
  <si>
    <t>После реализации мероприятия</t>
  </si>
  <si>
    <t>Износ, %</t>
  </si>
  <si>
    <t>Фактический</t>
  </si>
  <si>
    <t>Плановый</t>
  </si>
  <si>
    <t>Период реализации мероприятия</t>
  </si>
  <si>
    <t>1.1.1.</t>
  </si>
  <si>
    <t>1.1.2.</t>
  </si>
  <si>
    <t>1.2.1.</t>
  </si>
  <si>
    <t>1.2.2.</t>
  </si>
  <si>
    <t>1.3.1.</t>
  </si>
  <si>
    <t>1.3.2.</t>
  </si>
  <si>
    <t>1.4.1.</t>
  </si>
  <si>
    <t>1.4.2.</t>
  </si>
  <si>
    <t>1.1. Строительство новых сетей водоснабжения в целях подключения объектов капитального строительства абонентов</t>
  </si>
  <si>
    <t>1.2. Строительство иных объектов централизованных систем водоснабжения</t>
  </si>
  <si>
    <t>1.3. Увеличение пропускной способности существующих сетей водоснабжения</t>
  </si>
  <si>
    <t>1.4. Увеличение мощности и производительности существующих объектов централизованных систем водоснабжения</t>
  </si>
  <si>
    <t>1. Строительство, модернизация и (или) реконструкция объектов централизованных систем водоснабжения в целях подключения объектов капитального строительства абонентов:</t>
  </si>
  <si>
    <t>2. Строительство новых объектов централизованных систем водоснабжения, не связанных с подключением (технологическим присоединением) новых объектов капитального строительства абонентов:</t>
  </si>
  <si>
    <t>2.1. Строительство новых сетей водоснабжения</t>
  </si>
  <si>
    <t>2.2. Строительство иных объектов централизованных систем водоснабжения</t>
  </si>
  <si>
    <t>2.1.1.</t>
  </si>
  <si>
    <t>2.1.2.</t>
  </si>
  <si>
    <t>2.2.1.</t>
  </si>
  <si>
    <t>2.2.2.</t>
  </si>
  <si>
    <t>3.1.1.</t>
  </si>
  <si>
    <t>3.1.2.</t>
  </si>
  <si>
    <t>3.2.1.</t>
  </si>
  <si>
    <t>3.2.2.</t>
  </si>
  <si>
    <t>3. Модернизация или реконструкция существующих объектов централизованных систем водоснабжения в целях снижения уровня износа существующих объектов:</t>
  </si>
  <si>
    <t>3.1. Модернизация или реконструкция сетей водоснабжения</t>
  </si>
  <si>
    <t>3.2. Модернизация или реконструкция иных объектов централизованных систем водоснабжения</t>
  </si>
  <si>
    <t>4.1.2.</t>
  </si>
  <si>
    <t>4.  Осуществление мероприятий, направленных на повышение экологической эффективности, достижение плановых значений показателей надежности, качества и энергоэффективности объектов централизованных систем водоснабжения, не включенных в прочие группы мероприятий:</t>
  </si>
  <si>
    <t>5.1.1.</t>
  </si>
  <si>
    <t>5.1.2.</t>
  </si>
  <si>
    <t>5.2.1.</t>
  </si>
  <si>
    <t>5.2.2.</t>
  </si>
  <si>
    <t>5. Вывод из эксплуатации, консервация и демонтаж объектов централизованных систем водоснабжения:</t>
  </si>
  <si>
    <t>5.2. Вывод из эксплуатации, консервация и демонтаж иных объектов централизованных систем водоснабжения</t>
  </si>
  <si>
    <t>4. Сведения об объеме финансовых потребностей, необходимых для реализации инвестиционной программы, с разбивкой по отдельным мероприятиям инвестиционной программы, с указанием источников финансирования инвестиционной программы</t>
  </si>
  <si>
    <t>Наименование мероприятия</t>
  </si>
  <si>
    <t>Дата ввода объекта в эксплуатацию</t>
  </si>
  <si>
    <t>Объемные показатели</t>
  </si>
  <si>
    <t>Единица измерения</t>
  </si>
  <si>
    <t>Источник финансирования</t>
  </si>
  <si>
    <t>Срок окупаемости</t>
  </si>
  <si>
    <t>в том числе по годам:</t>
  </si>
  <si>
    <t>ПСД</t>
  </si>
  <si>
    <t>СМР</t>
  </si>
  <si>
    <t>Наименование показателя/ объем финансовых средств</t>
  </si>
  <si>
    <t>Фактическое значение показателя в текущем периоде</t>
  </si>
  <si>
    <t xml:space="preserve">Коэфициент изменения, %
(ст.6 /ст.5*100)
</t>
  </si>
  <si>
    <t xml:space="preserve">Коэфициент изменения, %
(ст.8 /ст.6*100)
</t>
  </si>
  <si>
    <t xml:space="preserve">Коэфициент изменения, %
(ст.10 /ст.8*100)
</t>
  </si>
  <si>
    <t>тыс. руб.</t>
  </si>
  <si>
    <t xml:space="preserve">Коэфициент изменения, %
(ст.12 /ст.10*100)
</t>
  </si>
  <si>
    <t>Контакты ответственных лиц</t>
  </si>
  <si>
    <t>2.1.  Система водоснабжения</t>
  </si>
  <si>
    <t>3.1. Система водоснабжения</t>
  </si>
  <si>
    <t xml:space="preserve">4.1. Система водоснабжения         </t>
  </si>
  <si>
    <t>5. Расчет эффективности инвестирования средств, осуществляемый путем сопоставления динамики показателей надежности, качества и энергоэффективности объектов централизованных систем водоснабжения и водоотведения и расходов на реализацию инвестиционной программы</t>
  </si>
  <si>
    <t xml:space="preserve"> 5.1. Система водоснабжения</t>
  </si>
  <si>
    <t xml:space="preserve">Наименование и местонахождение уполномоченного органа в области государственного регулирования тарифов, согласовавшего инвестиционную программу                                         </t>
  </si>
  <si>
    <t>Наименование органа местного самоуправления поселения (городского округа), согласовавшего инвестиционную программу, его местонахождение</t>
  </si>
  <si>
    <t>2.1.1 Мечетинское сельское поселение</t>
  </si>
  <si>
    <t>-</t>
  </si>
  <si>
    <t>мероприятия отсутствуют</t>
  </si>
  <si>
    <t>3.1.3.</t>
  </si>
  <si>
    <t>3.2.3.</t>
  </si>
  <si>
    <t>3.2.4.</t>
  </si>
  <si>
    <t>3.1.4.</t>
  </si>
  <si>
    <t>3.1.5.</t>
  </si>
  <si>
    <t>3.1.6.</t>
  </si>
  <si>
    <t>3.1.1. Мечетинское сельское поселени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</si>
  <si>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</si>
  <si>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*ПСД – проектно-сметная документация</t>
  </si>
  <si>
    <t>** СМР – строительство, реконструкция, модернизация.</t>
  </si>
  <si>
    <t>И.П. Кисилева</t>
  </si>
  <si>
    <t xml:space="preserve">Начальник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  </t>
  </si>
  <si>
    <t>Итого по системе водоснабжения:</t>
  </si>
  <si>
    <t>Итого по программе:</t>
  </si>
  <si>
    <t>ПСД*</t>
  </si>
  <si>
    <t>СМР**</t>
  </si>
  <si>
    <t>2. Плановые значения показателей надежности, качества и энергетической эффективности объектов централизованных систем водоснабжения и водоотведения</t>
  </si>
  <si>
    <t>В СФЕРЕ ВОДОСНАБЖЕНИЯ и ВОДООТВЕДЕНИЯ</t>
  </si>
  <si>
    <t>Антоненко Дмитрий Александрович
Генеральный директор ООО «ЭКОЛОГИЧЕСКИЕ ТЕХНОЛОГИИ»</t>
  </si>
  <si>
    <t>Администрация города Новочеркасска Ростовской области, 346400, г. Новочеркасск, пр. Платовский 59Б</t>
  </si>
  <si>
    <t>г. Новочеркасск</t>
  </si>
  <si>
    <t>Шхиянц Ирина Игоревна</t>
  </si>
  <si>
    <t xml:space="preserve"> -</t>
  </si>
  <si>
    <t>2.2 Система водоотведения</t>
  </si>
  <si>
    <t>Показатели надежности и бесперебойности водоотведения</t>
  </si>
  <si>
    <t>Удельное количество аварий и засоров в расчете на протяженность канализационной сети в год</t>
  </si>
  <si>
    <t>Показатели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</si>
  <si>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</si>
  <si>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</si>
  <si>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 для централизованной общесплавной (бытовой) системы водоотведения</t>
  </si>
  <si>
    <t>2.2.</t>
  </si>
  <si>
    <t>2.3.</t>
  </si>
  <si>
    <t>Удельный расход электрической энергии, потребляемой в технологическом процессе очистки сточных вод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</si>
  <si>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 на единицу объема транспортируемых сточных вод</t>
  </si>
  <si>
    <t>1.1. Строительство новых сетей водоснабжения</t>
  </si>
  <si>
    <t>3.1. Система водоотведения</t>
  </si>
  <si>
    <t>1. Строительство, модернизация и (или) реконструкция объектов централизованных систем водоотведения в целях подключения объектов капитального строительства абонентов:</t>
  </si>
  <si>
    <t>1.1. Строительство новых сетей водоотведения</t>
  </si>
  <si>
    <t>Прокладка напорного трубопровода от абонентского колодца до КНС-4</t>
  </si>
  <si>
    <t>3.1. Модернизация или реконструкция сетей водоотведения</t>
  </si>
  <si>
    <t>Реконструкция КНС-4</t>
  </si>
  <si>
    <t>3.2. Модернизация или реконструкция иных объектов централизованных систем водоотведения</t>
  </si>
  <si>
    <t>4.  Осуществление мероприятий, направленных на повышение экологической эффективности, достижение плановых значений показателей надежности, качества и энергоэффективности объектов централизованных систем водоотведения, не включенных в прочие группы мероприятий:</t>
  </si>
  <si>
    <t>5. Вывод из эксплуатации, консервация и демонтаж объектов централизованных систем водоотведения:</t>
  </si>
  <si>
    <t>2. Строительство новых объектов централизованных систем водоотведения, не связанных с подключением (технологическим присоединением) новых объектов капитального строительства абонентов:</t>
  </si>
  <si>
    <t xml:space="preserve">Плата за подключение </t>
  </si>
  <si>
    <t xml:space="preserve"> </t>
  </si>
  <si>
    <t xml:space="preserve">4.2. Система водоотведения      </t>
  </si>
  <si>
    <t>3. Модернизация или реконструкция существующих объектов централизованных систем водоотведения в целях снижения уровня износа существующих объектов:</t>
  </si>
  <si>
    <t>2.1. Строительство новых сетей водоотведения</t>
  </si>
  <si>
    <t>Итого по системе водоотведения:</t>
  </si>
  <si>
    <t>Плановое значение показателя 2022года</t>
  </si>
  <si>
    <t>Плановое значение показателя 2024 года</t>
  </si>
  <si>
    <t xml:space="preserve"> 5.2. Система водоотведения</t>
  </si>
  <si>
    <t>ООО «ЭКОЛОГИЧЕСКИЕ ТЕХНОЛОГИИ»</t>
  </si>
  <si>
    <t>Региональная служба по тарифам Ростовской области, ул. М.Горького, 295, г. Ростов-на-Дону,344019</t>
  </si>
  <si>
    <t>1.1.3.</t>
  </si>
  <si>
    <t>Строительство сети водопровода Д-150 мм, проходящего по ул. Энгельса с водоводом Д-600 мм, проходящим по ул. Первомайская</t>
  </si>
  <si>
    <t>Строительство сети водопровода Д-150 мм, проходящего по пл.Троицкая</t>
  </si>
  <si>
    <t>Прокладка напорного трубопровода от коллектора Д-1000 мм до абонентского колодца (в две нитки)</t>
  </si>
  <si>
    <t>Ростовская область, г. Новочеркасск, ул. Первомайская</t>
  </si>
  <si>
    <t>Ростовская область, г. Новочеркасск,пл. Троицкая</t>
  </si>
  <si>
    <t>Ростовская область, г. Новочеркасск, Харьковское шоссе 10</t>
  </si>
  <si>
    <t>подключение абонентов</t>
  </si>
  <si>
    <t>подключение потребителей микрорайона Восточного
г. Новочеркасска</t>
  </si>
  <si>
    <t xml:space="preserve">Диаметр – 150 мм
протяженность – 100 м
материал – ПЭ
</t>
  </si>
  <si>
    <t xml:space="preserve">Диаметр – 150 мм
протяженность – 200 м
материал – ПЭ
</t>
  </si>
  <si>
    <t xml:space="preserve">Диаметр – 500 мм
протяженность – 7000 м
материал – ПЭ
</t>
  </si>
  <si>
    <t>Строительство ВНС пос.Ключевой</t>
  </si>
  <si>
    <t>Ростовская область, г. Новочеркасск, пос. Ключевой</t>
  </si>
  <si>
    <r>
      <t>1 тыс.м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/сут</t>
    </r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</si>
  <si>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</si>
  <si>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</si>
  <si>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</si>
  <si>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</si>
  <si>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</si>
  <si>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</si>
  <si>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</si>
  <si>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</si>
  <si>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</si>
  <si>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</si>
  <si>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</si>
  <si>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</si>
  <si>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 xml:space="preserve">Реконструкция водопровода по ул. Молодежная </t>
  </si>
  <si>
    <t>Реконструкция водопровода по ул. Бакунина</t>
  </si>
  <si>
    <t>Реконструкция водопровода по ул. Логина Фрикке</t>
  </si>
  <si>
    <t>Реконструкция водопровода по ул.Ветеринарная с закольцовкой с Южным парком</t>
  </si>
  <si>
    <t>Реконструкция участка водовода питьевой воды Д-500 мм по ул. Облепиховая</t>
  </si>
  <si>
    <t>Реконструкция водопровода по ул. Калинина от ул.Чехова до №70</t>
  </si>
  <si>
    <t>Реконструкция сетей проходящих по территории студ.городка по ул.Крылова</t>
  </si>
  <si>
    <t>Реконструкция водопровода Д-150 мм по ул. Троицкой от ул. Пушкинской до ул. Троицкая, 10</t>
  </si>
  <si>
    <t>Реконструкция водопровода Д-150 мм по пер.Юннатов</t>
  </si>
  <si>
    <t>Реконструкция водопровода Д-150 мм по ул.Урицкого</t>
  </si>
  <si>
    <t>Реконструкция водопровода Д-200 мм по ул.Орджоникидзе</t>
  </si>
  <si>
    <t xml:space="preserve">Реконструкция трубопровода по ул.Кавказская </t>
  </si>
  <si>
    <t>Реконструкция трубопровода по ул.Щорса Д-150 мм</t>
  </si>
  <si>
    <t>Частичная реконструкция водоводов Д-1000 мм от очистных сооружений насосной станции подъема до узла 7</t>
  </si>
  <si>
    <t>Ростовская область, г. Новочеркасск,ул. Молодежная</t>
  </si>
  <si>
    <t xml:space="preserve">Диаметр – 200 мм
протяженность – 150 м
материал – сталь
</t>
  </si>
  <si>
    <t xml:space="preserve">Диаметр – 250 мм
протяженность – 150 м
материал – ПЭ
</t>
  </si>
  <si>
    <t>Ростовская область, г. Новочеркасск, ул. Бакунина</t>
  </si>
  <si>
    <t xml:space="preserve">Диаметр – 150 мм
протяженность – 300 м
материал – сталь
</t>
  </si>
  <si>
    <t xml:space="preserve">Диаметр – 200 мм
протяженность – 300 м
материал – ПЭ
</t>
  </si>
  <si>
    <t>Ростовская область, г. Новочеркасск, ул. Логина Фрикке</t>
  </si>
  <si>
    <t xml:space="preserve">Диаметр – 150 мм
протяженность – 900 м
материал – сталь
</t>
  </si>
  <si>
    <t xml:space="preserve">Диаметр – 200 мм
протяженность – 900 м
материал – ПЭ
</t>
  </si>
  <si>
    <t>Ростовская область, г. Новочеркасск, ул.Ветеринарная</t>
  </si>
  <si>
    <t xml:space="preserve">Диаметр – 150 мм
протяженность – 1500 м
материал – сталь
</t>
  </si>
  <si>
    <t xml:space="preserve">Диаметр – 200 мм
протяженность – 1500 м
материал – ПЭ
</t>
  </si>
  <si>
    <t>Ростовская область, г. Новочеркасск, ул.Облепиховая</t>
  </si>
  <si>
    <t xml:space="preserve">Диаметр – 500 мм
протяженность – 50 м
материал – сталь
</t>
  </si>
  <si>
    <t xml:space="preserve">Диаметр – 500 мм
протяженность – 50 м
материал – ПЭ
</t>
  </si>
  <si>
    <t>Ростовская область, г. Новочеркасск, ул.Калинина</t>
  </si>
  <si>
    <t xml:space="preserve">Диаметр – 250 мм
протяженность – 450 м
материал – сталь
</t>
  </si>
  <si>
    <t xml:space="preserve">Диаметр – 300 мм
протяженность – 450 м
материал – ПЭ
</t>
  </si>
  <si>
    <t>Ростовская область, г. Новочеркасск, ул.Крылова</t>
  </si>
  <si>
    <t xml:space="preserve">Диаметр – 150 мм
протяженность – 400 м
материал – сталь
</t>
  </si>
  <si>
    <t xml:space="preserve">Диаметр – 200 мм
протяженность – 400 м
материал – ПЭ
</t>
  </si>
  <si>
    <t>Ростовская область, г. Новочеркасск, ул.Троицкая</t>
  </si>
  <si>
    <t xml:space="preserve">Диаметр – 150 мм
протяженность – 180 м
материал – сталь
</t>
  </si>
  <si>
    <t xml:space="preserve">Диаметр – 150 мм
протяженность – 180 м
материал – ПЭ
</t>
  </si>
  <si>
    <t>Ростовская область, г. Новочеркасск, пер.Юннатов</t>
  </si>
  <si>
    <t xml:space="preserve">Диаметр – 100 мм
протяженность – 300 м
материал – сталь
</t>
  </si>
  <si>
    <t xml:space="preserve">Диаметр – 150 мм
протяженность – 300 м
материал – ПЭ
</t>
  </si>
  <si>
    <t>Ростовская область, г. Новочеркасск, ул.Урицкого</t>
  </si>
  <si>
    <t xml:space="preserve">Диаметр –150 мм
протяженность – 350 м
материал – сталь
</t>
  </si>
  <si>
    <t xml:space="preserve">Диаметр – 250 мм
протяженность – 350 м
материал – ПЭ
</t>
  </si>
  <si>
    <t>Ростовская область, г. Новочеркасск, ул.Орджоникидзе</t>
  </si>
  <si>
    <t xml:space="preserve">Диаметр – 200 мм
протяженность – 350 м
материал – сталь
</t>
  </si>
  <si>
    <t xml:space="preserve">Диаметр – 200 мм
протяженность – 350 м
материал – ПЭ
</t>
  </si>
  <si>
    <t xml:space="preserve">Ростовская область, г. Новочеркасск, ул.Кавказская </t>
  </si>
  <si>
    <t xml:space="preserve">Диаметр – 200 мм
протяженность – 1100 м
материал – сталь
</t>
  </si>
  <si>
    <t xml:space="preserve">Диаметр – 225 мм
протяженность – 1100 м
материал – ПЭ
</t>
  </si>
  <si>
    <t>Ростовская область, г. Новочеркасск, ул.Щорса</t>
  </si>
  <si>
    <t xml:space="preserve">Диаметр – 150 мм
протяженность – 2000 м
материал – сталь
</t>
  </si>
  <si>
    <t xml:space="preserve">Диаметр – 150 мм
протяженность – 2000 м
материал – ПЭ
</t>
  </si>
  <si>
    <t>Диаметр –1000 мм
протяженность – 2088 м
материал – сталь</t>
  </si>
  <si>
    <t>Диаметр –1000 мм
протяженность – 2088 м
материал – ПЭ</t>
  </si>
  <si>
    <t>Реконструкция насосной станции 1-ого подъема ВОС-2</t>
  </si>
  <si>
    <t>Ростовская область, г. Новочеркасск, шоссе Багаевское 12</t>
  </si>
  <si>
    <t>55,792  тыс. м³/сут</t>
  </si>
  <si>
    <t>120  тыс. м³/сут</t>
  </si>
  <si>
    <t>Реконструкция разводящих сетей
водопровода г.Новочеркасска Ду 200
мм, протяженностью 8 км</t>
  </si>
  <si>
    <t xml:space="preserve">Ростовская область, г. Новочеркасск
</t>
  </si>
  <si>
    <t>уменьшение износа сетей, уменьшение потерь воды и вторичного загрязнения питьевой воды</t>
  </si>
  <si>
    <t xml:space="preserve">Диаметр – 200 мм
протяженность – 8000 м
материал – сталь
</t>
  </si>
  <si>
    <t xml:space="preserve">Диаметр – 200 мм
протяженность – 8000 м
материал – ПЭ
</t>
  </si>
  <si>
    <t>2022-2026</t>
  </si>
  <si>
    <t>Реконструкция разводящих сетей
водопровода г.Новочеркасска Ду 150
мм, протяженностью 4 км</t>
  </si>
  <si>
    <t xml:space="preserve">Ростовская область, г. Новочеркасск
</t>
  </si>
  <si>
    <t xml:space="preserve">Диаметр – 150 мм
протяженность – 4000 м
материал – сталь
</t>
  </si>
  <si>
    <t xml:space="preserve">Диаметр – 150 мм
протяженность – 4000 м
материал – ПЭ
</t>
  </si>
  <si>
    <t>Реконструкция разводящих сетей
водопровода г.Новочеркасска Ду 100
мм, протяженностью 16 км</t>
  </si>
  <si>
    <t xml:space="preserve">Диаметр – 100 мм
протяженность – 16000 м
материал – сталь
</t>
  </si>
  <si>
    <t xml:space="preserve">Диаметр – 100 мм
протяженность – 16000 м
материал – ПЭ
</t>
  </si>
  <si>
    <t>Реконструкция разводящих сетей водоснабжения г.Новочеркасска мкр.Первомайского Д-400 мм, протяженностью 2 км</t>
  </si>
  <si>
    <t>Ростовская область, г. Новочеркасск
мкр. Первомайский</t>
  </si>
  <si>
    <t xml:space="preserve">Диаметр – 400 мм
протяженность – 2000 м
материал – сталь
</t>
  </si>
  <si>
    <t xml:space="preserve">Диаметр – 400 мм
протяженность – 2000 м
материал – ПЭ
</t>
  </si>
  <si>
    <t>2022-2023</t>
  </si>
  <si>
    <t>Реконструкция разводящих сетей
водопровода г.Новочеркасска Ду 300
мм, протяженностью 2,5 км</t>
  </si>
  <si>
    <t xml:space="preserve">Диаметр – 300 мм
протяженность – 2500 м
материал – сталь
</t>
  </si>
  <si>
    <t xml:space="preserve">Диаметр – 300 мм
протяженность – 2500 м
материал – ПЭ
</t>
  </si>
  <si>
    <t>2022-2024</t>
  </si>
  <si>
    <t>Реконструкция разводящих сетей
водоснабжения г. Новочеркасска, мкр.
Промышленного, Ду 100мм,
протяженностью 1,35 км</t>
  </si>
  <si>
    <t xml:space="preserve">Ростовская область, г. Новочеркасск, мкр. Промышленный
</t>
  </si>
  <si>
    <t xml:space="preserve">Диаметр –100 мм
протяженность – 1350 м
материал – сталь
</t>
  </si>
  <si>
    <t xml:space="preserve">Диаметр – 100 мм
протяженность – 1350 м
материал – ПЭ
</t>
  </si>
  <si>
    <t xml:space="preserve">Реконструкция разводящих сетей водоснабжения г. Новочеркасска, мкр. Промышленного, протяженностью 3,25 км </t>
  </si>
  <si>
    <t xml:space="preserve">Диаметр – 200-500 мм
протяженность – 3250 м
материал – сталь
</t>
  </si>
  <si>
    <t xml:space="preserve">Диаметр – 200-500 мм
протяженность – 3250 м
материал – ПЭ
</t>
  </si>
  <si>
    <t>2022-2025</t>
  </si>
  <si>
    <t>Реконструкция разводящих сетей водоснабжения пос. Донской, протяженностью 6 км</t>
  </si>
  <si>
    <t xml:space="preserve">Ростовская область, г. Новочеркасск, пос. Донской
</t>
  </si>
  <si>
    <t xml:space="preserve">Диаметр – 200-300 мм
протяженность – 6000 м
материал – сталь
</t>
  </si>
  <si>
    <t xml:space="preserve">Диаметр – 200-300 мм
протяженность – 6000 м
материал – ПЭ
</t>
  </si>
  <si>
    <t>3.1.7.</t>
  </si>
  <si>
    <t>3.1.8.</t>
  </si>
  <si>
    <t>4.1.1.</t>
  </si>
  <si>
    <t>Реконструкция ВОС-1</t>
  </si>
  <si>
    <t>г.Новочеркасск
пр. Баклановский 119-б</t>
  </si>
  <si>
    <t>уменьшение износа объектов, улучшение качества очистки  питьевой воды</t>
  </si>
  <si>
    <t>29,536 тыс. м³/сут</t>
  </si>
  <si>
    <t>75 тыс. м³/сут</t>
  </si>
  <si>
    <t>Реконструкция  водозабора БОС</t>
  </si>
  <si>
    <t>Ростовская обл., Октябрьский район, 1,1 км на северо-запад от жилого дома No 1 по ул.Аксайская
в ст.Бессергеневская</t>
  </si>
  <si>
    <t>уменьшение износа объектов</t>
  </si>
  <si>
    <t>15  тыс. м³/сут</t>
  </si>
  <si>
    <t>18  тыс. м³/сут</t>
  </si>
  <si>
    <t>4.1.3.</t>
  </si>
  <si>
    <t>Реконструкция водозабора Луговой</t>
  </si>
  <si>
    <t>Ростовская обл., г Новочеркасск, ул Крыжановского, д 40</t>
  </si>
  <si>
    <t>1,44  тыс. м³/сут</t>
  </si>
  <si>
    <t>4.1.4.</t>
  </si>
  <si>
    <t xml:space="preserve">Реконструкция 2-х плавучих насосных станций </t>
  </si>
  <si>
    <t>Ростовская обл, в 5км выше станицы Старочеркасской на правом берегу р.Дон в протоке Васильевка</t>
  </si>
  <si>
    <t>76,45  тыс. м³/сут</t>
  </si>
  <si>
    <t>153,6  тыс. м³/сут</t>
  </si>
  <si>
    <t>3. Перечень мероприятий по подготовке проектной документации, строительству, модернизации и (или) реконструкции существующих объектов централизованных систем водоснабжения и водоотведения 
в 2022-2026 годах</t>
  </si>
  <si>
    <t>Строительство второй нитки напорного канализационного коллектора Д-200 мм, проходящей от КНС ул.Прудная до КНС пр.Баклановский ,149</t>
  </si>
  <si>
    <t>Ростовская область, г. Новочеркасск, 
от ул.Прудная до пр.Баклановский</t>
  </si>
  <si>
    <t xml:space="preserve">Диаметр – 200 мм
протяженность – 1500 м
материал – ПЭ
</t>
  </si>
  <si>
    <t xml:space="preserve">Строительство канализационного коллектора Д-300 мм, проходящего по сп. Герцена от ул. Фрунзе до ул. Грекова </t>
  </si>
  <si>
    <t>Ростовская область, г. Новочеркасск, 
сп. Герцена</t>
  </si>
  <si>
    <t xml:space="preserve">Диаметр – 300 мм
протяженность – 200 м
материал – ПВХ
</t>
  </si>
  <si>
    <t>Ростовская область, г.Новочеркасск, Харьковское шоссе 10</t>
  </si>
  <si>
    <t>Диаметр – 450 мм
протяженность – 4500 м
материал – ПВХ</t>
  </si>
  <si>
    <t>1.3.15.</t>
  </si>
  <si>
    <t>Реконструкция канализационного коллектора Д-300 мм, проходящего по ул.Островского</t>
  </si>
  <si>
    <t xml:space="preserve">Реконструкция левой нитки напорного канализационного   коллектора  Д-500 мм, проходящего по ул. Кавказская, от угла поворота на ул. Кирпичную </t>
  </si>
  <si>
    <t>Реконструкция канализационного коллектора Д-200 мм, проходящего по ул. Орджоникидзе от ул. Красноармейская до ул. Комитетская</t>
  </si>
  <si>
    <t>Реконструкция канализационного коллектора Д-200 мм, проходящего по ул. Бакунина от ул. Богдана Хмельницкого до ул. Орджоникидзе</t>
  </si>
  <si>
    <t>Реконструкция канализационного коллектора Д-300 мм, проходящего от  пр.Баклановский, 188 до ул.Буденновская</t>
  </si>
  <si>
    <t>Реконструкция напорного канализационного коллектора Д-200 мм, проходящего по пр. Баклановский от ул. Ветеринарная до напорного канализационного коллектора  в районе магазина «Золотая степь»</t>
  </si>
  <si>
    <t xml:space="preserve">Реконструкция участка канализационного коллектора Д-300 мм по ул. Троицкой от существующего колодца в месте присоединения к нему внутриплощадочного коллектора ЮРГПУ (НПИ) в районе жилого дома ул. Троицкая, 128 до существующего колодца на ул. Первомайская (КК-572) </t>
  </si>
  <si>
    <t>Реконструкция канализационных  сетей Д-200 мм, проходящих по территории студенческого  городка  по ул.Крылова</t>
  </si>
  <si>
    <t>Реконструкция канализационного коллектора  Д-200 мм, проходящего по ул.Бакунина</t>
  </si>
  <si>
    <t>Реконструкция канализационного коллектора Д-200 мм, проходящего по ул.Орджоникидзе от пр.Платовский до ул.Александровская</t>
  </si>
  <si>
    <t>Реконструкция канализационного  коллектора Д-450 мм, проходящего по ул. Первомайская от пл.Юбилейной до ул.Троицкая</t>
  </si>
  <si>
    <t>Реконструкция канализационного коллектора 
 Д-250 мм, проходящего от внутриплощадочной территории пр.Ермака ,108  до ул. Фрунзе</t>
  </si>
  <si>
    <t>Реконструкция канализационного коллектора  Д-500 мм, проходящего от сп. Герцена по ул. Октябрьская</t>
  </si>
  <si>
    <t>Реконструкция канализационного коллектора Д-400 мм, проходящего по ул. Северная</t>
  </si>
  <si>
    <t>Частичная реконструкция напорного коллектора от КНС-4 до КОС</t>
  </si>
  <si>
    <t>Ростовская область, г. Новочеркасск, 
ул. Островского</t>
  </si>
  <si>
    <t>Ростовская область, г. Новочеркасск, ул Кавказская</t>
  </si>
  <si>
    <t>Ростовская область, г. Новочеркасск, 
ул. Орджоникидзе</t>
  </si>
  <si>
    <t>Ростовская область,г. Новочеркасск, 
ул. Бакунина</t>
  </si>
  <si>
    <t>Ростовская область,г. Новочеркасск, от пр. Баклановский 188, до ул. Будёновская</t>
  </si>
  <si>
    <t>Ростовская область, г. Новочеркасск, 
пр. Баклановский</t>
  </si>
  <si>
    <t>Ростовская область, г. Новочеркасск, 
ул. Троицкая</t>
  </si>
  <si>
    <t>Ростовская область, г. Новочеркасск, 
ул. Крылова</t>
  </si>
  <si>
    <t>Ростовская область, г. Новочеркасск, 
ул. Бакунина</t>
  </si>
  <si>
    <t>Ростовская область, г. Новочеркасск, 
ул. Ороджоникидзе</t>
  </si>
  <si>
    <t>Ростовская область, г. Новочеркасск, 
ул. Первомайская</t>
  </si>
  <si>
    <t>Ростовская область, г. Новочеркасск, сп.Герцена</t>
  </si>
  <si>
    <t>Ростовская область, г. Новочеркасск, 
ул. Октябрьская</t>
  </si>
  <si>
    <t>Ростовская область, г. Новочеркасск, 
ул. Северная</t>
  </si>
  <si>
    <t>от Ростовская область, г. Новочеркасск, Харьковское шоссе 10 
до Ростовская обл, Октябрьский р-н, Персиановское сельское поселение, автодорога "Новочеркасск (Хотунок) - п.Багаевский" 11км+150м. влево 1.9 км</t>
  </si>
  <si>
    <t>Диаметр – 150 мм
протяженность – 300 м
материал – сталь</t>
  </si>
  <si>
    <t>Диаметр – 500 мм
протяженность – 100 м
материал – сталь</t>
  </si>
  <si>
    <t>Диаметр – 200 мм
протяженность – 160 м
материал – чугун</t>
  </si>
  <si>
    <t>Диаметр – 200 мм
протяженность – 200 м
материал – чугун</t>
  </si>
  <si>
    <t>Диаметр – 250 мм
протяженность – 300 м
материал – чугун</t>
  </si>
  <si>
    <t>Диаметр – 160 мм
протяженность – 500 м
материал – сталь</t>
  </si>
  <si>
    <t>Диаметр – 250 мм
протяженность – 200 м
материал – чугун</t>
  </si>
  <si>
    <t>Диаметр – 150 мм
протяженность – 400 м
материал – чугун</t>
  </si>
  <si>
    <t>Диаметр – 150 мм
протяженность – 100 м
материал – чугун</t>
  </si>
  <si>
    <t>Диаметр – 200 мм
протяженность – 350 м
материал – чугун</t>
  </si>
  <si>
    <t>Диаметр – 450 мм
протяженность – 900 м
материал – чугун</t>
  </si>
  <si>
    <t>Диаметр – 200 мм
протяженность – 250 м
материал – чугун</t>
  </si>
  <si>
    <t>Диаметр – 500 мм
протяженность – 100 м
материал – чугун</t>
  </si>
  <si>
    <t>Диаметр – 400 мм
протяженность – 1030 м
материал – чугун</t>
  </si>
  <si>
    <t>Диаметр – 450 мм
протяженность – 280 м
материал – сталь</t>
  </si>
  <si>
    <t>Диаметр – 300 мм
протяженность – 300 м
материал – ПВХ</t>
  </si>
  <si>
    <t>Диаметр – 500 мм
протяженность – 100 м
материал – ПЭ</t>
  </si>
  <si>
    <t>Диаметр – 200 мм
протяженность – 160 м
материал – ПВХ</t>
  </si>
  <si>
    <t>Диаметр – 200 мм
протяженность – 200 м
материал – ПВХ</t>
  </si>
  <si>
    <t>Диаметр – 300 мм
протяженность – 300 м
материал – ПЭ</t>
  </si>
  <si>
    <t>Диаметр – 200 мм
протяженность – 500 м
материал – ПЭ</t>
  </si>
  <si>
    <t>Диаметр – 300 мм
протяженность – 200 м
материал – ПВХ</t>
  </si>
  <si>
    <t>Диаметр – 200 мм
протяженность – 400 м
материал – ПВХ</t>
  </si>
  <si>
    <t>Диаметр – 200 мм
протяженность – 100 м
материал – ПВХ</t>
  </si>
  <si>
    <t>Диаметр – 200 мм
протяженность – 350 м
материал – ПВХ</t>
  </si>
  <si>
    <t>Диаметр – 450 мм
протяженность – 900 м
материал – ПВХ</t>
  </si>
  <si>
    <t>Диаметр – 250 мм
протяженность – 250 м
материал – ПВХ</t>
  </si>
  <si>
    <t>Диаметр – 500 мм
протяженность – 100 м
материал – ПВХ</t>
  </si>
  <si>
    <t>Диаметр – 400 мм
протяженность – 1030 м
материал – ПВХ</t>
  </si>
  <si>
    <t>Диаметр – 450 мм
протяженность – 280 м
материал – ПЭ</t>
  </si>
  <si>
    <t>Ростовская область, г. Новочеркасск. Харьковское шоссе 10</t>
  </si>
  <si>
    <t>5,16 тыс. м³/сут</t>
  </si>
  <si>
    <t>14,4 тыс. м³/сут</t>
  </si>
  <si>
    <t>2.1.3.</t>
  </si>
  <si>
    <t>Строительство самотечного коллектора от дома интерната для престарелых пер.Интернатный,7б до канализационного коллектора по ул.Макаренко</t>
  </si>
  <si>
    <t>Ростовская область, г. Новочеркасск,
- от пер.Интернатный,7б по ул.Макаренко</t>
  </si>
  <si>
    <t>улучшение качества очистки сточных вод</t>
  </si>
  <si>
    <t>Диаметр – 200 мм                                                            
протяженность- 500 м
материал - ПХВ</t>
  </si>
  <si>
    <t>Строительство второй нитки напорного коллектора от  ГКНС до КОС Д-600мм, протяженность 5,5км.</t>
  </si>
  <si>
    <t>от  г. Новочеркасск, ул. Железнодорожняя 14-Б, 
до Октябрьский р-н, Персиановское сельское поселение, автодорога "Новочеркасск (Хотунок) - п.Багаевский" 11км+150м. влево 1.9 км</t>
  </si>
  <si>
    <t>Диаметр - 600 мм  
протяженность – 5500 м
материал – ПЭ</t>
  </si>
  <si>
    <t>Строительство напорного коллектор от КНС2 до КОС (уход от полей фильтрации) в две нитки</t>
  </si>
  <si>
    <t>от г. Новочеркасск, ул.Макаренко, дом № 1а до Ростовская обл, Октябрьский р-н, Персиановское сельское поселение, автодорога "Новочеркасск (Хотунок) - п.Багаевский" 11км+150м. влево 1.9 км</t>
  </si>
  <si>
    <t>Диаметр - 300 мм  
протяженность – 10400 м
материал – ПЭ</t>
  </si>
  <si>
    <t>Реконструкция напорных коллекторов Д-200 мм (две нитки) от пр.Баклановский до РКНС ул.Добролюбова, 183</t>
  </si>
  <si>
    <t xml:space="preserve">г. Новочеркасск, пр. Баклановский </t>
  </si>
  <si>
    <t>Уменьшение количества аварий и засоров на канализационных сетях</t>
  </si>
  <si>
    <t xml:space="preserve">Диаметр – 200 мм
протяженность – 1300 м
материал – сталь
</t>
  </si>
  <si>
    <t xml:space="preserve">Диаметр – 200 мм
протяженность – 1300 м
материал – ПЭ
</t>
  </si>
  <si>
    <t>Реконструкция напорных коллекторов Д-500 мм (две нитки) от КНС4а ул. Западенская балка, 45</t>
  </si>
  <si>
    <t>г. Новочеркасск, от ул. Западенская балка 45</t>
  </si>
  <si>
    <t xml:space="preserve">Диаметр – 500 мм
протяженность – 1600 м
материал – сталь
</t>
  </si>
  <si>
    <t xml:space="preserve">Диаметр – 500 мм
протяженность – 1600 м
материал – ПЭ
</t>
  </si>
  <si>
    <t>Частичная реконструкция напорных канализационных коллекторов г. Новочеркасска (Реконструкция левой нитки канализационного напорного коллектора от КНС Прудная до КНС ГИБДД)</t>
  </si>
  <si>
    <t>г. Новочеркасск, от ул.Прудная, дом № 10 до пр-кт.Баклановский, дом № 149</t>
  </si>
  <si>
    <t>Частичная реконструкция самотечных канализационных коллекторов г. Новочеркасска</t>
  </si>
  <si>
    <t xml:space="preserve">Диаметр – 200 мм
протяженность – 3000 м
материал – сталь
</t>
  </si>
  <si>
    <t xml:space="preserve">Диаметр – 200 - 500 мм
протяженность – 3000 м
материал – ПЭ
</t>
  </si>
  <si>
    <t>Реконструкция КНС п.Донской</t>
  </si>
  <si>
    <t>Ростовская область, г.Новочеркасск, ул.Пляжная, дом № 16</t>
  </si>
  <si>
    <t>0,5 тыс. м³/сут</t>
  </si>
  <si>
    <t>2  тыс. м³/сут</t>
  </si>
  <si>
    <t xml:space="preserve">Реконструкция КНС - 2 </t>
  </si>
  <si>
    <t>Ростовская область, г.Новочеркасск, ул.Макаренко, дом № 1а</t>
  </si>
  <si>
    <t>9,6 тыс. м³/сут</t>
  </si>
  <si>
    <t>25,2 тыс. м³/сут</t>
  </si>
  <si>
    <t>Вывод из эксплуатации КНС - 6</t>
  </si>
  <si>
    <t>Ростовская область, г. Новочеркасск, 
пер.Интернатный,7</t>
  </si>
  <si>
    <t>Снижение негативного воздействия на окружающую среду</t>
  </si>
  <si>
    <t>1,2 тыс. м³/сут</t>
  </si>
  <si>
    <t>Вывод из эксплуатации поля фильтрации</t>
  </si>
  <si>
    <t>Ростовская обл.,
Октябрьский район, пос.Кадамовский, 2 км</t>
  </si>
  <si>
    <t>16,7 га</t>
  </si>
  <si>
    <t>ВСЕГО по водоснабжению связанных с подключением</t>
  </si>
  <si>
    <t>Плата за  подключение</t>
  </si>
  <si>
    <t>Индивидуальная плата за  подключение</t>
  </si>
  <si>
    <t>Собственные средства и амортизационные отчисления</t>
  </si>
  <si>
    <t>5.1. Вывод из эксплуатации, консервация и демонтаж сетей водоснабжения</t>
  </si>
  <si>
    <t>1. Строительство, модернизация и (или) реконструкция объектов централизованных систем водоотведенияв в целях подключения объектов капитального строительства абонентов:</t>
  </si>
  <si>
    <t>Строительство самотечного коллектора от дома интерната для пристарелых пер.Интернатный,7б до канализационного коллектора по ул.Макаренко</t>
  </si>
  <si>
    <t>Строительство второй нитки напорного коллектора от  ГКНС до КОС Д 600мм, протяженность 5,5км.</t>
  </si>
  <si>
    <t>1.3. Увеличение пропускной способности существующих сетей водоотведения</t>
  </si>
  <si>
    <t>1.2. Строительство иных объектов централизованных систем водоотведения</t>
  </si>
  <si>
    <t>ВСЕГО по водоотведению связанных с подключением</t>
  </si>
  <si>
    <t>Реконструкция напорных коллекторов Д-500 мм (две нитки) от КНС4а у. Западенская балка, 45</t>
  </si>
  <si>
    <t xml:space="preserve">Вывод из эксплуатации КНС - 6 </t>
  </si>
  <si>
    <t>Строительство водопровода Д-150 мм, проходящего по пл.Троицкая</t>
  </si>
  <si>
    <t>Прокладка напорного трубопровода от коллектора до абонентского колодца в две нитки</t>
  </si>
  <si>
    <t>объем финансовых средств на реализацию</t>
  </si>
  <si>
    <t>тыс.руб.</t>
  </si>
  <si>
    <t>Плановое значение показателя 2023года</t>
  </si>
  <si>
    <t>Плановое значение показателя 2025 года</t>
  </si>
  <si>
    <t>Плановое значение показателя 2026 года</t>
  </si>
  <si>
    <t xml:space="preserve">Коэфициент изменения, %
(ст.14 /ст.12*100)
</t>
  </si>
  <si>
    <t>Реконструкция водопровода по ул. Молодежная от Толбухина до ул.Молодёжная, 26</t>
  </si>
  <si>
    <t>Реконструкция водопровода Д-250 мм по ул.Урицкого</t>
  </si>
  <si>
    <t>Реконструкция трубопровода по ул.Кавказская Д-200 мм</t>
  </si>
  <si>
    <t>Частичная реконструкция водоводов от очитстных сооружений насосной станции подъема до узла 7</t>
  </si>
  <si>
    <t xml:space="preserve">Реконструкция разводящих сетей водоснабжения г. Новочеркасска, мкр. Промышленного,  протяженностью 3,25 км </t>
  </si>
  <si>
    <t>Реконструкция разводящих сетей водоснабжения пос.Донской, протяженностью 6 км</t>
  </si>
  <si>
    <t>Удельный расход электрической энергии, потребляемой на единицу объема поднятой воды
Удельный расход электрической энергии, потребляемой на единицу объема очищеной воды</t>
  </si>
  <si>
    <t>кВт ч/м3</t>
  </si>
  <si>
    <t>Итого по водоснабжению</t>
  </si>
  <si>
    <t>1.4. Увеличение мощности и производительности существующих объектов централизованных систем водоотведения</t>
  </si>
  <si>
    <t>Строительство напорного коллектора от КНС2 до КОС (уход от полей фильтрации) в две нитки</t>
  </si>
  <si>
    <t>2.2. Строительство иных объектов централизованных систем водоотведения</t>
  </si>
  <si>
    <t xml:space="preserve">Удельное количество аварий и засоров в расчете на протяженность канализационной сети в год
</t>
  </si>
  <si>
    <t>Итого</t>
  </si>
  <si>
    <t>5.1. Вывод из эксплуатации, консервация и демонтаж сетей водоотведения</t>
  </si>
  <si>
    <t>Итого по водоотведению</t>
  </si>
  <si>
    <r>
      <t xml:space="preserve">7. План мероприятий по энергосбережению, согласно программе энергосбережения и повышения энергетической эффективности </t>
    </r>
    <r>
      <rPr>
        <sz val="12"/>
        <rFont val="Times New Roman"/>
        <family val="1"/>
      </rPr>
      <t>(в случае если такой план утвержден)</t>
    </r>
  </si>
  <si>
    <t xml:space="preserve">Объемы выполнения (план) с разбивкой по годам действия программы 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</si>
  <si>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</si>
  <si>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</si>
  <si>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 xml:space="preserve">Срок амортизации, лет </t>
  </si>
  <si>
    <t>Затраты (план), млн. руб. (без НДС), с разбивкой по годам действия программы</t>
  </si>
  <si>
    <t>Статья затрат</t>
  </si>
  <si>
    <t xml:space="preserve">Источник финансирования </t>
  </si>
  <si>
    <t>всего по годам экономия в указанной размерности,
2022-2056 гг.</t>
  </si>
  <si>
    <t>2022 год</t>
  </si>
  <si>
    <t>2023 год</t>
  </si>
  <si>
    <t>2024 год</t>
  </si>
  <si>
    <t>2025 год</t>
  </si>
  <si>
    <t>2026 год</t>
  </si>
  <si>
    <t>численное значение экономии в указанной размерности</t>
  </si>
  <si>
    <t>численное значение экономии, т у. т.</t>
  </si>
  <si>
    <t>численное значение экономии, млн. руб.</t>
  </si>
  <si>
    <t>дисконтированный срок окупаемости, лет</t>
  </si>
  <si>
    <t>ВНД*, %</t>
  </si>
  <si>
    <t>ЧДД**, млн. руб</t>
  </si>
  <si>
    <t>Водоснабжение</t>
  </si>
  <si>
    <t>экономия Эл.эн, тыс. кВт ч</t>
  </si>
  <si>
    <t>Увеличение мощности очистны соружений</t>
  </si>
  <si>
    <t>Увеличение мощности насосной станции первого подъёма</t>
  </si>
  <si>
    <t>Водоотведение</t>
  </si>
  <si>
    <t>Снижение количества аварий и засоров на канализационных сетях</t>
  </si>
  <si>
    <t xml:space="preserve">Источник финансиро-вания </t>
  </si>
  <si>
    <t>всего по годам экономия в указанной размерности</t>
  </si>
  <si>
    <t>___ год</t>
  </si>
  <si>
    <t>_ год</t>
  </si>
  <si>
    <t>*ВНД - внутренняя норма доходности
 **ЧДД - чистая приведённая стоимость</t>
  </si>
  <si>
    <t>Итого по водоснабжению и водоотведению</t>
  </si>
  <si>
    <t>Генеральный директор</t>
  </si>
  <si>
    <t>Д.А.Антоненко</t>
  </si>
  <si>
    <t xml:space="preserve">на 2022-2026 годы </t>
  </si>
  <si>
    <t>Расходы на реализацию мероприятий в прогнозных ценах, тыс. руб. (без учета НДС)</t>
  </si>
  <si>
    <t>ПРОЕКТ
Приложение
к постановлению Региональной службы 
по тарифам Ростовской области
от __.__.2022 № __/__</t>
  </si>
  <si>
    <t>5.2. Вывод из эксплуатации, консервация и демонтаж иных объектов централизованных систем водоотведения</t>
  </si>
  <si>
    <t>Марыгин Вадим Олегович
Заместитель главы Администрации города</t>
  </si>
  <si>
    <t>ООО «ЭКОЛОГИЧЕСКИЕ ТЕХНОЛОГИИ», 125212, г. Москва, вн. тер. г. Мунипальный округ Коптево, ул Михалковская, д. 63Б, стр. 1, эт. 5, помещ. IX, ком. 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</si>
</sst>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р.&quot;* #,##0.00_);_(&quot;р.&quot;* \(#,##0.00\);_(&quot;р.&quot;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"/>
    <numFmt numFmtId="180" formatCode="0.0"/>
    <numFmt numFmtId="181" formatCode="0.00000"/>
    <numFmt numFmtId="182" formatCode="#,##0.000"/>
    <numFmt numFmtId="183" formatCode="#,##0.0"/>
    <numFmt numFmtId="184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2" fillId="24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2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2" fontId="3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vertical="center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2" fontId="22" fillId="24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23" fillId="25" borderId="19" xfId="0" applyFont="1" applyFill="1" applyBorder="1" applyAlignment="1">
      <alignment/>
    </xf>
    <xf numFmtId="2" fontId="23" fillId="25" borderId="10" xfId="0" applyNumberFormat="1" applyFont="1" applyFill="1" applyBorder="1" applyAlignment="1">
      <alignment/>
    </xf>
    <xf numFmtId="2" fontId="31" fillId="25" borderId="10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/>
    </xf>
    <xf numFmtId="0" fontId="32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23" fillId="24" borderId="19" xfId="0" applyFont="1" applyFill="1" applyBorder="1" applyAlignment="1">
      <alignment/>
    </xf>
    <xf numFmtId="2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25" fillId="0" borderId="10" xfId="0" applyFont="1" applyBorder="1" applyAlignment="1">
      <alignment vertical="center" wrapText="1"/>
    </xf>
    <xf numFmtId="178" fontId="31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/>
    </xf>
    <xf numFmtId="178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/>
    </xf>
    <xf numFmtId="2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178" fontId="31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10" xfId="0" applyFont="1" applyBorder="1" applyAlignment="1">
      <alignment horizontal="center"/>
    </xf>
    <xf numFmtId="0" fontId="31" fillId="0" borderId="20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178" fontId="31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center" wrapText="1"/>
    </xf>
    <xf numFmtId="182" fontId="3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182" fontId="31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0" fontId="37" fillId="0" borderId="0" xfId="63">
      <alignment/>
      <protection/>
    </xf>
    <xf numFmtId="0" fontId="0" fillId="0" borderId="10" xfId="0" applyFill="1" applyBorder="1" applyAlignment="1">
      <alignment vertical="center"/>
    </xf>
    <xf numFmtId="182" fontId="23" fillId="24" borderId="10" xfId="0" applyNumberFormat="1" applyFont="1" applyFill="1" applyBorder="1" applyAlignment="1">
      <alignment/>
    </xf>
    <xf numFmtId="182" fontId="31" fillId="24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vertical="center"/>
    </xf>
    <xf numFmtId="182" fontId="23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right"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1" fontId="31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4" fontId="31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11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11" xfId="0" applyFont="1" applyFill="1" applyBorder="1" applyAlignment="1">
      <alignment horizontal="left" wrapText="1"/>
    </xf>
    <xf numFmtId="2" fontId="31" fillId="0" borderId="1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/>
    </xf>
    <xf numFmtId="0" fontId="0" fillId="0" borderId="0" xfId="0" applyFont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9" fontId="31" fillId="0" borderId="10" xfId="0" applyNumberFormat="1" applyFont="1" applyFill="1" applyBorder="1" applyAlignment="1">
      <alignment horizontal="center" vertical="center"/>
    </xf>
    <xf numFmtId="183" fontId="31" fillId="0" borderId="10" xfId="0" applyNumberFormat="1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184" fontId="31" fillId="0" borderId="10" xfId="69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9" fontId="31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vertical="center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183" fontId="31" fillId="0" borderId="10" xfId="0" applyNumberFormat="1" applyFont="1" applyFill="1" applyBorder="1" applyAlignment="1">
      <alignment/>
    </xf>
    <xf numFmtId="182" fontId="31" fillId="0" borderId="10" xfId="0" applyNumberFormat="1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182" fontId="31" fillId="0" borderId="10" xfId="0" applyNumberFormat="1" applyFont="1" applyBorder="1" applyAlignment="1">
      <alignment/>
    </xf>
    <xf numFmtId="0" fontId="31" fillId="0" borderId="0" xfId="0" applyFont="1" applyFill="1" applyAlignment="1">
      <alignment/>
    </xf>
    <xf numFmtId="182" fontId="31" fillId="0" borderId="0" xfId="0" applyNumberFormat="1" applyFont="1" applyFill="1" applyAlignment="1">
      <alignment/>
    </xf>
    <xf numFmtId="180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 shrinkToFit="1"/>
    </xf>
    <xf numFmtId="0" fontId="23" fillId="0" borderId="10" xfId="0" applyFont="1" applyFill="1" applyBorder="1" applyAlignment="1">
      <alignment/>
    </xf>
    <xf numFmtId="183" fontId="23" fillId="0" borderId="10" xfId="0" applyNumberFormat="1" applyFont="1" applyFill="1" applyBorder="1" applyAlignment="1">
      <alignment/>
    </xf>
    <xf numFmtId="182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82" fontId="23" fillId="0" borderId="10" xfId="0" applyNumberFormat="1" applyFont="1" applyBorder="1" applyAlignment="1">
      <alignment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0" fontId="20" fillId="0" borderId="0" xfId="0" applyFont="1" applyAlignment="1">
      <alignment/>
    </xf>
    <xf numFmtId="0" fontId="31" fillId="0" borderId="20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/>
    </xf>
    <xf numFmtId="0" fontId="31" fillId="0" borderId="21" xfId="0" applyFont="1" applyBorder="1" applyAlignment="1">
      <alignment/>
    </xf>
    <xf numFmtId="2" fontId="22" fillId="0" borderId="10" xfId="0" applyNumberFormat="1" applyFont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/>
    </xf>
    <xf numFmtId="182" fontId="31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" fontId="2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1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31" fillId="0" borderId="10" xfId="0" applyFont="1" applyBorder="1" applyAlignment="1">
      <alignment/>
    </xf>
    <xf numFmtId="49" fontId="31" fillId="0" borderId="20" xfId="0" applyNumberFormat="1" applyFont="1" applyBorder="1" applyAlignment="1">
      <alignment vertical="center"/>
    </xf>
    <xf numFmtId="49" fontId="31" fillId="0" borderId="19" xfId="0" applyNumberFormat="1" applyFont="1" applyBorder="1" applyAlignment="1">
      <alignment vertical="center"/>
    </xf>
    <xf numFmtId="49" fontId="31" fillId="0" borderId="21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/>
    </xf>
    <xf numFmtId="0" fontId="23" fillId="24" borderId="20" xfId="0" applyFont="1" applyFill="1" applyBorder="1" applyAlignment="1">
      <alignment horizontal="left"/>
    </xf>
    <xf numFmtId="0" fontId="23" fillId="24" borderId="19" xfId="0" applyFont="1" applyFill="1" applyBorder="1" applyAlignment="1">
      <alignment horizontal="left"/>
    </xf>
    <xf numFmtId="0" fontId="23" fillId="25" borderId="20" xfId="0" applyFont="1" applyFill="1" applyBorder="1" applyAlignment="1">
      <alignment horizontal="left"/>
    </xf>
    <xf numFmtId="0" fontId="23" fillId="25" borderId="19" xfId="0" applyFont="1" applyFill="1" applyBorder="1" applyAlignment="1">
      <alignment horizontal="left"/>
    </xf>
    <xf numFmtId="0" fontId="31" fillId="0" borderId="0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20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/>
    </xf>
    <xf numFmtId="0" fontId="31" fillId="0" borderId="0" xfId="0" applyFont="1" applyAlignment="1">
      <alignment horizontal="left" wrapText="1"/>
    </xf>
    <xf numFmtId="0" fontId="23" fillId="24" borderId="21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40" fillId="0" borderId="11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3 2 3" xfId="57"/>
    <cellStyle name="Обычный 3 3" xfId="58"/>
    <cellStyle name="Обычный 4" xfId="59"/>
    <cellStyle name="Обычный 5" xfId="60"/>
    <cellStyle name="Обычный 5 2" xfId="61"/>
    <cellStyle name="Обычный 5 2 2" xfId="62"/>
    <cellStyle name="Обычный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%20&#1087;&#1088;&#1086;&#1075;&#1088;&#1072;&#1084;&#1084;&#1072;%202022-2026%20&#1089;&#1086;&#1075;&#1083;&#1072;&#1089;&#1085;&#1086;%20&#1087;&#1088;&#1086;&#1075;&#1088;&#1072;&#1084;&#1084;&#1099;%20&#1101;&#1085;&#1077;&#1088;&#1075;&#1086;&#1089;&#1073;&#1077;&#1088;&#1077;&#1078;&#1077;&#1085;&#1080;&#1103;%20+&#1058;&#1040;&#1056;&#1048;&#1060;&#1067;%2027.12.2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0;&#1076;&#1084;&#1080;&#1085;&#1080;&#1089;&#1090;&#1088;&#1072;&#1094;&#1080;&#1103;\&#1055;&#1077;&#1088;&#1074;&#1099;&#1081;%20&#1047;&#1072;&#1084;&#1077;&#1089;&#1090;&#1080;&#1090;&#1077;&#1083;&#1100;%20&#1048;&#1089;&#1087;&#1086;&#1083;&#1085;&#1080;&#1090;&#1077;&#1083;&#1100;&#1085;&#1086;&#1075;&#1086;%20&#1076;&#1080;&#1088;&#1077;&#1082;&#1090;&#1086;&#1088;&#1072;\&#1055;&#1069;&#1054;\&#1048;&#1085;&#1074;&#1077;&#1089;&#1090;\&#1048;&#1085;&#1074;&#1077;&#1089;&#1090;%20&#1087;&#1088;&#1086;&#1075;&#1088;&#1072;&#1084;&#1084;&#1072;%202022-2026%20&#1087;&#1088;&#1072;&#1074;&#1082;&#1080;%20&#1086;&#1090;%2016.02.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-adonina\Users\Users\-\AppData\Local\Microsoft\Windows\Temporary%20Internet%20Files\Content.IE5\52MRUU9C\HVS.TARIFF.REQUEST.3.61(03.04.201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-adonina\Users\Users\-\AppData\Local\Microsoft\Windows\Temporary%20Internet%20Files\Content.IE5\52MRUU9C\HVS.TARIFF.REQUEST.3.61_30.03.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%20&#1082;%20&#1079;&#1072;&#1082;&#1083;&#1102;&#1095;&#1077;&#1085;&#108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программы"/>
      <sheetName val="2. Показат. надежности, кач-ва"/>
      <sheetName val="3. Перечень мероприятий"/>
      <sheetName val="4. Объем фин. потребностей"/>
      <sheetName val="5. Расчет эффективности"/>
      <sheetName val="6. Расчет тарифа"/>
      <sheetName val="7. План ЭЭ согл. прогр ЭС"/>
      <sheetName val="7. План ЭЭ"/>
      <sheetName val="8. Инвестиционные обязательства"/>
      <sheetName val="Из прогр ЭС 22-26"/>
      <sheetName val="Отчет"/>
    </sheetNames>
    <sheetDataSet>
      <sheetData sheetId="3">
        <row r="10">
          <cell r="B10" t="str">
            <v>Строительство сети водопровода Д-150 мм, проходящего по ул. Энгельса с водоводом Д-600 мм, проходящим по ул. Первомайская</v>
          </cell>
        </row>
        <row r="14">
          <cell r="B14" t="str">
            <v>Строительство ВНС пос.Ключевой</v>
          </cell>
        </row>
        <row r="17">
          <cell r="B17" t="str">
            <v>Реконструкция водопровода по ул. Молодежная </v>
          </cell>
        </row>
        <row r="18">
          <cell r="B18" t="str">
            <v>Реконструкция водопровода по ул. Бакунина</v>
          </cell>
        </row>
        <row r="19">
          <cell r="B19" t="str">
            <v>Реконструкция водопровода по ул. Логина Фрикке</v>
          </cell>
        </row>
        <row r="20">
          <cell r="B20" t="str">
            <v>Реконструкция водопровода по ул.Ветеринарная с закольцовкой с Южным парком</v>
          </cell>
        </row>
        <row r="21">
          <cell r="B21" t="str">
            <v>Реконструкция участка водовода питьевой воды Д-500 мм по ул. Облепиховая</v>
          </cell>
        </row>
        <row r="22">
          <cell r="B22" t="str">
            <v>Реконструкция водопровода по ул. Калинина от ул.Чехова до №70</v>
          </cell>
        </row>
        <row r="23">
          <cell r="B23" t="str">
            <v>Реконструкция сетей проходящих по территории студ.городка по ул.Крылова</v>
          </cell>
        </row>
        <row r="24">
          <cell r="B24" t="str">
            <v>Реконструкция водопровода Д-150 мм по ул. Троицкой от ул. Пушкинской до ул. Троицкая, 10</v>
          </cell>
        </row>
        <row r="25">
          <cell r="B25" t="str">
            <v>Реконструкция водопровода Д-150 мм по пер.Юннатов</v>
          </cell>
        </row>
        <row r="26">
          <cell r="B26" t="str">
            <v>Реконструкция водопровода Д-150 мм по ул.Урицкого</v>
          </cell>
        </row>
        <row r="27">
          <cell r="B27" t="str">
            <v>Реконструкция водопровода Д-200 мм по ул.Орджоникидзе</v>
          </cell>
        </row>
        <row r="28">
          <cell r="B28" t="str">
            <v>Реконструкция трубопровода по ул.Кавказская </v>
          </cell>
        </row>
        <row r="29">
          <cell r="B29" t="str">
            <v>Реконструкция трубопровода по ул.Щорса Д-150 мм</v>
          </cell>
        </row>
        <row r="30">
          <cell r="B30" t="str">
            <v>Частичная реконструкция водоводов Д-1000 мм от очистных сооружений насосной станции подъема до узла 7</v>
          </cell>
        </row>
        <row r="32">
          <cell r="B32" t="str">
            <v>Реконструкция насосной станции 1-ого подъема ВОС-2</v>
          </cell>
        </row>
        <row r="45">
          <cell r="B45" t="str">
            <v>Реконструкция разводящих сетей
водопровода г.Новочеркасска Ду 200
мм, протяженностью 8 км</v>
          </cell>
        </row>
        <row r="46">
          <cell r="B46" t="str">
            <v>Реконструкция разводящих сетей
водопровода г.Новочеркасска Ду 150
мм, протяженностью 4 км</v>
          </cell>
        </row>
        <row r="47">
          <cell r="B47" t="str">
            <v>Реконструкция разводящих сетей
водопровода г.Новочеркасска Ду 100
мм, протяженностью 16 км</v>
          </cell>
        </row>
        <row r="48">
          <cell r="B48" t="str">
            <v>Реконструкция разводящих сетей водоснабжения г.Новочеркасска мкр.Первомайского Д-400 мм, протяженностью 2 км</v>
          </cell>
        </row>
        <row r="49">
          <cell r="B49" t="str">
            <v>Реконструкция разводящих сетей
водопровода г.Новочеркасска Ду 300
мм, протяженностью 2,5 км</v>
          </cell>
        </row>
        <row r="50">
          <cell r="B50" t="str">
            <v>Реконструкция разводящих сетей
водоснабжения г. Новочеркасска, мкр.
Промышленного, Ду 100мм,
протяженностью 1,35 км</v>
          </cell>
        </row>
        <row r="51">
          <cell r="B51" t="str">
            <v>Реконструкция разводящих сетей водоснабжения г. Новочеркасска, мкр. Промышленного, протяженностью 3,25 км </v>
          </cell>
        </row>
        <row r="52">
          <cell r="B52" t="str">
            <v>Реконструкция разводящих сетей водоснабжения пос. Донской, протяженностью 6 км</v>
          </cell>
        </row>
        <row r="56">
          <cell r="B56" t="str">
            <v>Реконструкция ВОС-1</v>
          </cell>
        </row>
        <row r="57">
          <cell r="B57" t="str">
            <v>Реконструкция  водозабора БОС</v>
          </cell>
        </row>
        <row r="58">
          <cell r="B58" t="str">
            <v>Реконструкция водозабора Луговой</v>
          </cell>
        </row>
        <row r="59">
          <cell r="B59" t="str">
            <v>Реконструкция 2-х плавучих насосных станций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программы"/>
      <sheetName val="2. Показат. надежности, кач-ва"/>
      <sheetName val="3. Перечень мероприятий"/>
      <sheetName val="4. Объем фин. потребностей"/>
      <sheetName val="5. Расчет эффективности"/>
      <sheetName val="6. Расчет тарифа"/>
      <sheetName val="7. План ЭЭ согл. прогр ЭС"/>
      <sheetName val="7. План ЭЭ"/>
      <sheetName val="Из прогр ЭС 22-26"/>
      <sheetName val="Отчет"/>
    </sheetNames>
    <sheetDataSet>
      <sheetData sheetId="3">
        <row r="10">
          <cell r="M10">
            <v>912.2501329999999</v>
          </cell>
          <cell r="P10">
            <v>0</v>
          </cell>
          <cell r="S10">
            <v>0</v>
          </cell>
          <cell r="V10">
            <v>0</v>
          </cell>
          <cell r="Y10">
            <v>0</v>
          </cell>
          <cell r="AB10" t="str">
            <v>Плата за  подключение</v>
          </cell>
        </row>
        <row r="11">
          <cell r="M11">
            <v>0</v>
          </cell>
          <cell r="P11">
            <v>2073.5019405649996</v>
          </cell>
          <cell r="S11">
            <v>0</v>
          </cell>
          <cell r="V11">
            <v>0</v>
          </cell>
          <cell r="Y11">
            <v>0</v>
          </cell>
          <cell r="AB11" t="str">
            <v>Плата за  подключение</v>
          </cell>
        </row>
        <row r="12">
          <cell r="M12">
            <v>82437.065</v>
          </cell>
          <cell r="P12">
            <v>0</v>
          </cell>
          <cell r="S12">
            <v>0</v>
          </cell>
          <cell r="V12">
            <v>0</v>
          </cell>
          <cell r="Y12">
            <v>0</v>
          </cell>
          <cell r="AB12" t="str">
            <v>Индивидуальная плата за  подключение</v>
          </cell>
        </row>
        <row r="14">
          <cell r="M14">
            <v>0</v>
          </cell>
          <cell r="P14">
            <v>5003.279651184999</v>
          </cell>
          <cell r="S14">
            <v>0</v>
          </cell>
          <cell r="V14">
            <v>0</v>
          </cell>
          <cell r="Y14">
            <v>0</v>
          </cell>
          <cell r="AB14" t="str">
            <v>Плата за  подключение</v>
          </cell>
        </row>
        <row r="17">
          <cell r="M17">
            <v>1752.4857459999998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 t="str">
            <v>Плата за  подключение</v>
          </cell>
        </row>
        <row r="18">
          <cell r="M18">
            <v>2518.121379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 t="str">
            <v>Плата за  подключение</v>
          </cell>
        </row>
        <row r="19">
          <cell r="M19">
            <v>6978.793446</v>
          </cell>
          <cell r="P19">
            <v>0</v>
          </cell>
          <cell r="S19">
            <v>0</v>
          </cell>
          <cell r="V19">
            <v>0</v>
          </cell>
          <cell r="Y19">
            <v>0</v>
          </cell>
          <cell r="AB19" t="str">
            <v>Плата за  подключение</v>
          </cell>
        </row>
        <row r="20">
          <cell r="M20">
            <v>14669.819113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 t="str">
            <v>Плата за  подключение</v>
          </cell>
        </row>
        <row r="21">
          <cell r="M21">
            <v>1033.531329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 t="str">
            <v>Плата за  подключение</v>
          </cell>
        </row>
        <row r="22">
          <cell r="M22">
            <v>6094.076359999999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 t="str">
            <v>Плата за  подключение</v>
          </cell>
        </row>
        <row r="23">
          <cell r="M23">
            <v>4945.835738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 t="str">
            <v>Плата за  подключение</v>
          </cell>
        </row>
        <row r="24">
          <cell r="M24">
            <v>1713.378036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 t="str">
            <v>Плата за  подключение</v>
          </cell>
        </row>
        <row r="25">
          <cell r="M25">
            <v>0</v>
          </cell>
          <cell r="P25">
            <v>3017.2469018499996</v>
          </cell>
          <cell r="S25">
            <v>0</v>
          </cell>
          <cell r="V25">
            <v>0</v>
          </cell>
          <cell r="Y25">
            <v>0</v>
          </cell>
          <cell r="AB25" t="str">
            <v>Плата за  подключение</v>
          </cell>
        </row>
        <row r="26">
          <cell r="M26">
            <v>0</v>
          </cell>
          <cell r="P26">
            <v>4132.539519905</v>
          </cell>
          <cell r="S26">
            <v>0</v>
          </cell>
          <cell r="V26">
            <v>0</v>
          </cell>
          <cell r="Y26">
            <v>0</v>
          </cell>
          <cell r="AB26" t="str">
            <v>Плата за  подключение</v>
          </cell>
        </row>
        <row r="27">
          <cell r="M27">
            <v>0</v>
          </cell>
          <cell r="P27">
            <v>3578.61713247</v>
          </cell>
          <cell r="S27">
            <v>0</v>
          </cell>
          <cell r="V27">
            <v>0</v>
          </cell>
          <cell r="Y27">
            <v>0</v>
          </cell>
          <cell r="AB27" t="str">
            <v>Плата за  подключение</v>
          </cell>
        </row>
        <row r="28">
          <cell r="M28">
            <v>0</v>
          </cell>
          <cell r="P28">
            <v>9914.88108736</v>
          </cell>
          <cell r="S28">
            <v>0</v>
          </cell>
          <cell r="V28">
            <v>0</v>
          </cell>
          <cell r="Y28">
            <v>0</v>
          </cell>
          <cell r="AB28" t="str">
            <v>Плата за  подключение</v>
          </cell>
        </row>
        <row r="29">
          <cell r="M29">
            <v>0</v>
          </cell>
          <cell r="P29">
            <v>16850.396486889997</v>
          </cell>
          <cell r="S29">
            <v>0</v>
          </cell>
          <cell r="V29">
            <v>0</v>
          </cell>
          <cell r="Y29">
            <v>0</v>
          </cell>
          <cell r="AB29" t="str">
            <v>Плата за  подключение</v>
          </cell>
        </row>
        <row r="30">
          <cell r="M30">
            <v>90235.20833333334</v>
          </cell>
          <cell r="P30">
            <v>0</v>
          </cell>
          <cell r="S30">
            <v>0</v>
          </cell>
          <cell r="V30">
            <v>0</v>
          </cell>
          <cell r="Y30">
            <v>0</v>
          </cell>
          <cell r="AB30" t="str">
            <v>Индивидуальная плата за  подключение</v>
          </cell>
        </row>
        <row r="32">
          <cell r="M32">
            <v>43991.66583333334</v>
          </cell>
          <cell r="P32">
            <v>0</v>
          </cell>
          <cell r="S32">
            <v>0</v>
          </cell>
          <cell r="V32">
            <v>0</v>
          </cell>
          <cell r="Y32">
            <v>0</v>
          </cell>
          <cell r="AB32" t="str">
            <v>Индивидуальная плата за  подключение</v>
          </cell>
        </row>
        <row r="45">
          <cell r="M45">
            <v>6942.640012000002</v>
          </cell>
          <cell r="P45">
            <v>16355.124208268999</v>
          </cell>
          <cell r="S45">
            <v>17123.81504605764</v>
          </cell>
          <cell r="V45">
            <v>17928.634353222347</v>
          </cell>
          <cell r="Y45">
            <v>18771.280167823796</v>
          </cell>
          <cell r="AB45" t="str">
            <v>Собственные средства и амортизационные отчисления</v>
          </cell>
        </row>
        <row r="46">
          <cell r="M46">
            <v>3216.120006400001</v>
          </cell>
          <cell r="P46">
            <v>7576.374705076801</v>
          </cell>
          <cell r="S46">
            <v>7932.46431621541</v>
          </cell>
          <cell r="V46">
            <v>8305.290139077533</v>
          </cell>
          <cell r="Y46">
            <v>8695.638775614178</v>
          </cell>
          <cell r="AB46" t="str">
            <v>Собственные средства и амортизационные отчисления</v>
          </cell>
        </row>
        <row r="47">
          <cell r="M47">
            <v>11510.239544</v>
          </cell>
          <cell r="P47">
            <v>27115.246805778002</v>
          </cell>
          <cell r="S47">
            <v>28389.663405649568</v>
          </cell>
          <cell r="V47">
            <v>29723.977585715096</v>
          </cell>
          <cell r="Y47">
            <v>31121.004532243704</v>
          </cell>
          <cell r="AB47" t="str">
            <v>Собственные средства и амортизационные отчисления</v>
          </cell>
        </row>
        <row r="48">
          <cell r="M48">
            <v>15685.5334284</v>
          </cell>
          <cell r="P48">
            <v>13436.798317801198</v>
          </cell>
          <cell r="S48">
            <v>0</v>
          </cell>
          <cell r="V48">
            <v>0</v>
          </cell>
          <cell r="Y48">
            <v>0</v>
          </cell>
          <cell r="AB48" t="str">
            <v>Собственные средства и амортизационные отчисления</v>
          </cell>
        </row>
        <row r="49">
          <cell r="M49">
            <v>2973.9824360000007</v>
          </cell>
          <cell r="P49">
            <v>14011.918247214</v>
          </cell>
          <cell r="S49">
            <v>14670.478404833057</v>
          </cell>
          <cell r="V49">
            <v>0</v>
          </cell>
          <cell r="Y49">
            <v>0</v>
          </cell>
          <cell r="AB49" t="str">
            <v>Собственные средства и амортизационные отчисления</v>
          </cell>
        </row>
        <row r="50">
          <cell r="M50">
            <v>11676.414616</v>
          </cell>
          <cell r="P50">
            <v>0</v>
          </cell>
          <cell r="S50">
            <v>0</v>
          </cell>
          <cell r="V50">
            <v>0</v>
          </cell>
          <cell r="Y50">
            <v>0</v>
          </cell>
          <cell r="AB50" t="str">
            <v>Собственные средства и амортизационные отчисления</v>
          </cell>
        </row>
        <row r="51">
          <cell r="M51">
            <v>4078.6907640000004</v>
          </cell>
          <cell r="P51">
            <v>12811.167689724001</v>
          </cell>
          <cell r="S51">
            <v>13413.292571141028</v>
          </cell>
          <cell r="V51">
            <v>14043.717321984655</v>
          </cell>
          <cell r="Y51">
            <v>0</v>
          </cell>
          <cell r="AB51" t="str">
            <v>Собственные средства и амортизационные отчисления</v>
          </cell>
        </row>
        <row r="52">
          <cell r="M52">
            <v>17383.376796800003</v>
          </cell>
          <cell r="P52">
            <v>11700.2542540176</v>
          </cell>
          <cell r="S52">
            <v>12250.166203956427</v>
          </cell>
          <cell r="V52">
            <v>12825.924015542378</v>
          </cell>
          <cell r="Y52">
            <v>13428.742444272868</v>
          </cell>
          <cell r="AB52" t="str">
            <v>Собственные средства и амортизационные отчисления</v>
          </cell>
        </row>
        <row r="56">
          <cell r="M56">
            <v>52163.2585816</v>
          </cell>
          <cell r="P56">
            <v>122883.5964036042</v>
          </cell>
          <cell r="S56">
            <v>128659.1254345736</v>
          </cell>
          <cell r="V56">
            <v>134706.10432999855</v>
          </cell>
          <cell r="Y56">
            <v>141037.29123350847</v>
          </cell>
          <cell r="AB56" t="str">
            <v>Собственные средства и амортизационные отчисления</v>
          </cell>
        </row>
        <row r="57">
          <cell r="M57">
            <v>1514.3913352000002</v>
          </cell>
          <cell r="P57">
            <v>0</v>
          </cell>
          <cell r="S57">
            <v>7470.402350257155</v>
          </cell>
          <cell r="V57">
            <v>7821.511260719241</v>
          </cell>
          <cell r="Y57">
            <v>0</v>
          </cell>
          <cell r="AB57" t="str">
            <v>Собственные средства и амортизационные отчисления</v>
          </cell>
        </row>
        <row r="58">
          <cell r="M58">
            <v>3093.67504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 t="str">
            <v>Собственные средства и амортизационные отчисления</v>
          </cell>
        </row>
        <row r="59">
          <cell r="M59">
            <v>60124.93376000001</v>
          </cell>
          <cell r="P59">
            <v>62950.80564672</v>
          </cell>
          <cell r="S59">
            <v>0</v>
          </cell>
          <cell r="V59">
            <v>0</v>
          </cell>
          <cell r="Y59">
            <v>0</v>
          </cell>
          <cell r="AB59" t="str">
            <v>Собственные средства и амортизационные отчисления</v>
          </cell>
        </row>
        <row r="77">
          <cell r="B77" t="str">
            <v>Строительство второй нитки напорного канализационного коллектора Д-200 мм, проходящей от КНС ул.Прудная до КНС пр.Баклановский ,149</v>
          </cell>
          <cell r="M77">
            <v>16887.986143</v>
          </cell>
          <cell r="P77">
            <v>0</v>
          </cell>
          <cell r="S77">
            <v>0</v>
          </cell>
          <cell r="V77">
            <v>0</v>
          </cell>
          <cell r="Y77">
            <v>0</v>
          </cell>
          <cell r="AB77" t="str">
            <v>Плата за  подключение</v>
          </cell>
        </row>
        <row r="78">
          <cell r="B78" t="str">
            <v>Строительство канализационного коллектора Д-300 мм, проходящего по сп. Герцена от ул. Фрунзе до ул. Грекова </v>
          </cell>
          <cell r="M78">
            <v>0</v>
          </cell>
          <cell r="P78">
            <v>2852.19905999</v>
          </cell>
          <cell r="S78">
            <v>0</v>
          </cell>
          <cell r="V78">
            <v>0</v>
          </cell>
          <cell r="Y78">
            <v>0</v>
          </cell>
          <cell r="AB78" t="str">
            <v>Плата за  подключение</v>
          </cell>
        </row>
        <row r="79">
          <cell r="B79" t="str">
            <v>Прокладка напорного трубопровода от абонентского колодца до КНС-4</v>
          </cell>
          <cell r="M79">
            <v>54098.33833333333</v>
          </cell>
          <cell r="P79">
            <v>0</v>
          </cell>
          <cell r="S79">
            <v>0</v>
          </cell>
          <cell r="V79">
            <v>0</v>
          </cell>
          <cell r="Y79">
            <v>0</v>
          </cell>
          <cell r="AB79" t="str">
            <v>Индивидуальная плата за  подключение</v>
          </cell>
        </row>
        <row r="84">
          <cell r="B84" t="str">
            <v>Реконструкция канализационного коллектора Д-300 мм, проходящего по ул.Островского</v>
          </cell>
          <cell r="M84">
            <v>4297.1574869999995</v>
          </cell>
          <cell r="P84">
            <v>0</v>
          </cell>
          <cell r="S84">
            <v>0</v>
          </cell>
          <cell r="V84">
            <v>0</v>
          </cell>
          <cell r="Y84">
            <v>0</v>
          </cell>
          <cell r="AB84" t="str">
            <v>Плата за  подключение</v>
          </cell>
        </row>
        <row r="85">
          <cell r="B85" t="str">
            <v>Реконструкция левой нитки напорного канализационного   коллектора  Д-500 мм, проходящего по ул. Кавказская, от угла поворота на ул. Кирпичную </v>
          </cell>
          <cell r="M85">
            <v>2767.2188889999998</v>
          </cell>
          <cell r="P85">
            <v>0</v>
          </cell>
          <cell r="S85">
            <v>0</v>
          </cell>
          <cell r="V85">
            <v>0</v>
          </cell>
          <cell r="Y85">
            <v>0</v>
          </cell>
          <cell r="AB85" t="str">
            <v>Плата за  подключение</v>
          </cell>
        </row>
        <row r="86">
          <cell r="B86" t="str">
            <v>Реконструкция канализационного коллектора Д-200 мм, проходящего по ул. Орджоникидзе от ул. Красноармейская до ул. Комитетская</v>
          </cell>
          <cell r="M86">
            <v>1280.79064</v>
          </cell>
          <cell r="P86">
            <v>0</v>
          </cell>
          <cell r="S86">
            <v>0</v>
          </cell>
          <cell r="V86">
            <v>0</v>
          </cell>
          <cell r="Y86">
            <v>0</v>
          </cell>
          <cell r="AB86" t="str">
            <v>Плата за  подключение</v>
          </cell>
        </row>
        <row r="87">
          <cell r="B87" t="str">
            <v>Реконструкция канализационного коллектора Д-200 мм, проходящего по ул. Бакунина от ул. Богдана Хмельницкого до ул. Орджоникидзе</v>
          </cell>
          <cell r="M87">
            <v>3399.026488</v>
          </cell>
          <cell r="P87">
            <v>0</v>
          </cell>
          <cell r="S87">
            <v>0</v>
          </cell>
          <cell r="V87">
            <v>0</v>
          </cell>
          <cell r="Y87">
            <v>0</v>
          </cell>
          <cell r="AB87" t="str">
            <v>Плата за  подключение</v>
          </cell>
        </row>
        <row r="88">
          <cell r="B88" t="str">
            <v>Реконструкция канализационного коллектора Д-300 мм, проходящего от  пр.Баклановский, 188 до ул.Буденновская</v>
          </cell>
          <cell r="M88">
            <v>3641.37868</v>
          </cell>
          <cell r="P88">
            <v>0</v>
          </cell>
          <cell r="S88">
            <v>0</v>
          </cell>
          <cell r="V88">
            <v>0</v>
          </cell>
          <cell r="Y88">
            <v>0</v>
          </cell>
          <cell r="AB88" t="str">
            <v>Плата за  подключение</v>
          </cell>
        </row>
        <row r="89">
          <cell r="B89" t="str">
            <v>Реконструкция напорного канализационного коллектора Д-200 мм, проходящего по пр. Баклановский от ул. Ветеринарная до напорного канализационного коллектора  в районе магазина «Золотая степь»</v>
          </cell>
          <cell r="M89">
            <v>7968.519095</v>
          </cell>
          <cell r="P89">
            <v>0</v>
          </cell>
          <cell r="S89">
            <v>0</v>
          </cell>
          <cell r="V89">
            <v>0</v>
          </cell>
          <cell r="Y89">
            <v>0</v>
          </cell>
          <cell r="AB89" t="str">
            <v>Плата за  подключение</v>
          </cell>
        </row>
        <row r="90">
          <cell r="B90" t="str">
            <v>Реконструкция участка канализационного коллектора Д-300 мм по ул. Троицкой от существующего колодца в месте присоединения к нему внутриплощадочного коллектора ЮРГПУ (НПИ) в районе жилого дома ул. Троицкая, 128 до существующего колодца на ул. Первомайская </v>
          </cell>
          <cell r="M90">
            <v>0</v>
          </cell>
          <cell r="P90">
            <v>2334.969247615</v>
          </cell>
          <cell r="S90">
            <v>0</v>
          </cell>
          <cell r="V90">
            <v>0</v>
          </cell>
          <cell r="Y90">
            <v>0</v>
          </cell>
          <cell r="AB90" t="str">
            <v>Плата за  подключение</v>
          </cell>
        </row>
        <row r="91">
          <cell r="B91" t="str">
            <v>Реконструкция канализационных  сетей Д-200 мм, проходящих по территории студенческого  городка  по ул.Крылова</v>
          </cell>
          <cell r="M91">
            <v>0</v>
          </cell>
          <cell r="P91">
            <v>5200.8321116199995</v>
          </cell>
          <cell r="S91">
            <v>0</v>
          </cell>
          <cell r="V91">
            <v>0</v>
          </cell>
          <cell r="Y91">
            <v>0</v>
          </cell>
          <cell r="AB91" t="str">
            <v>Плата за  подключение</v>
          </cell>
        </row>
        <row r="92">
          <cell r="B92" t="str">
            <v>Реконструкция канализационного коллектора  Д-200 мм, проходящего по ул.Бакунина</v>
          </cell>
          <cell r="M92">
            <v>0</v>
          </cell>
          <cell r="P92">
            <v>2740.703173215</v>
          </cell>
          <cell r="S92">
            <v>0</v>
          </cell>
          <cell r="V92">
            <v>0</v>
          </cell>
          <cell r="Y92">
            <v>0</v>
          </cell>
          <cell r="AB92" t="str">
            <v>Плата за  подключение</v>
          </cell>
        </row>
        <row r="93">
          <cell r="B93" t="str">
            <v>Реконструкция канализационного коллектора Д-200 мм, проходящего по ул.Орджоникидзе от пр.Платовский до ул.Александровская</v>
          </cell>
          <cell r="M93">
            <v>0</v>
          </cell>
          <cell r="P93">
            <v>3940.45346812</v>
          </cell>
          <cell r="S93">
            <v>0</v>
          </cell>
          <cell r="V93">
            <v>0</v>
          </cell>
          <cell r="Y93">
            <v>0</v>
          </cell>
          <cell r="AB93" t="str">
            <v>Плата за  подключение</v>
          </cell>
        </row>
        <row r="94">
          <cell r="B94" t="str">
            <v>Реконструкция канализационного  коллектора Д-450 мм, проходящего по ул. Первомайская от пл.Юбилейной до ул.Троицкая</v>
          </cell>
          <cell r="M94">
            <v>0</v>
          </cell>
          <cell r="P94">
            <v>16064.834755709999</v>
          </cell>
          <cell r="S94">
            <v>0</v>
          </cell>
          <cell r="V94">
            <v>0</v>
          </cell>
          <cell r="Y94">
            <v>0</v>
          </cell>
          <cell r="AB94" t="str">
            <v>Плата за  подключение</v>
          </cell>
        </row>
        <row r="95">
          <cell r="B95" t="str">
            <v>Реконструкция канализационного коллектора 
 Д-250 мм, проходящего от внутриплощадочной территории пр.Ермака ,108  до ул. Фрунзе</v>
          </cell>
          <cell r="M95">
            <v>0</v>
          </cell>
          <cell r="P95">
            <v>3603.4610172999996</v>
          </cell>
          <cell r="S95">
            <v>0</v>
          </cell>
          <cell r="V95">
            <v>0</v>
          </cell>
          <cell r="Y95">
            <v>0</v>
          </cell>
          <cell r="AB95" t="str">
            <v>Плата за  подключение</v>
          </cell>
        </row>
        <row r="96">
          <cell r="B96" t="str">
            <v>Реконструкция канализационного коллектора  Д-500 мм, проходящего от сп. Герцена по ул. Октябрьская</v>
          </cell>
          <cell r="M96">
            <v>0</v>
          </cell>
          <cell r="P96">
            <v>2189.935336005</v>
          </cell>
          <cell r="S96">
            <v>0</v>
          </cell>
          <cell r="V96">
            <v>0</v>
          </cell>
          <cell r="Y96">
            <v>0</v>
          </cell>
          <cell r="AB96" t="str">
            <v>Плата за  подключение</v>
          </cell>
        </row>
        <row r="97">
          <cell r="B97" t="str">
            <v>Реконструкция канализационного коллектора Д-400 мм, проходящего по ул. Северная</v>
          </cell>
          <cell r="M97">
            <v>0</v>
          </cell>
          <cell r="P97">
            <v>11926.21344038</v>
          </cell>
          <cell r="S97">
            <v>0</v>
          </cell>
          <cell r="V97">
            <v>0</v>
          </cell>
          <cell r="Y97">
            <v>0</v>
          </cell>
          <cell r="AB97" t="str">
            <v>Плата за  подключение</v>
          </cell>
        </row>
        <row r="98">
          <cell r="B98" t="str">
            <v>Частичная реконструкция напорного коллектора от КНС-4 до КОС</v>
          </cell>
          <cell r="M98">
            <v>3168.3300000000004</v>
          </cell>
          <cell r="P98">
            <v>0</v>
          </cell>
          <cell r="S98">
            <v>0</v>
          </cell>
          <cell r="V98">
            <v>0</v>
          </cell>
          <cell r="Y98">
            <v>0</v>
          </cell>
          <cell r="AB98" t="str">
            <v>Индивидуальная плата за  подключение</v>
          </cell>
        </row>
        <row r="100">
          <cell r="B100" t="str">
            <v>Реконструкция КНС-4</v>
          </cell>
          <cell r="M100">
            <v>202937.18333333335</v>
          </cell>
          <cell r="P100">
            <v>0</v>
          </cell>
          <cell r="S100">
            <v>0</v>
          </cell>
          <cell r="V100">
            <v>0</v>
          </cell>
          <cell r="Y100">
            <v>0</v>
          </cell>
          <cell r="AB100" t="str">
            <v>Индивидуальная плата за  подключение</v>
          </cell>
        </row>
        <row r="105">
          <cell r="B105" t="str">
            <v>Строительство самотечного коллектора от дома интерната для пристарелых пер.Интернатный,7б до канализационного коллектора по ул.Макаренко</v>
          </cell>
          <cell r="M105">
            <v>3492.8214552</v>
          </cell>
          <cell r="P105">
            <v>3135.697607983853</v>
          </cell>
          <cell r="S105">
            <v>0</v>
          </cell>
          <cell r="V105">
            <v>0</v>
          </cell>
          <cell r="Y105">
            <v>0</v>
          </cell>
          <cell r="AB105" t="str">
            <v>Собственные средства и амортизационные отчисления</v>
          </cell>
        </row>
        <row r="106">
          <cell r="B106" t="str">
            <v>Строительство второй нитки напорного коллектора от  ГКНС до КОС Д 600мм, протяженность 5,5км.</v>
          </cell>
          <cell r="M106">
            <v>15941.203875199999</v>
          </cell>
          <cell r="P106">
            <v>0</v>
          </cell>
          <cell r="S106">
            <v>78637.010214731</v>
          </cell>
          <cell r="V106">
            <v>82332.94969482334</v>
          </cell>
          <cell r="Y106">
            <v>0</v>
          </cell>
          <cell r="AB106" t="str">
            <v>Собственные средства и амортизационные отчисления</v>
          </cell>
        </row>
        <row r="107">
          <cell r="B107" t="str">
            <v>Строительство напорного коллектор от КНС2 до КОС (уход от полей фильтрации) в две нитки</v>
          </cell>
          <cell r="M107">
            <v>12585.119381600001</v>
          </cell>
          <cell r="P107">
            <v>124281.87976959202</v>
          </cell>
          <cell r="S107">
            <v>0</v>
          </cell>
          <cell r="V107">
            <v>0</v>
          </cell>
          <cell r="Y107">
            <v>0</v>
          </cell>
          <cell r="AB107" t="str">
            <v>Собственные средства и амортизационные отчисления</v>
          </cell>
        </row>
        <row r="117">
          <cell r="B117" t="str">
            <v>Реконструкция напорных коллекторов Д-200 мм (две нитки) от пр.Баклановский до РКНС ул.Добролюбова, 183</v>
          </cell>
          <cell r="M117">
            <v>0</v>
          </cell>
          <cell r="P117">
            <v>0</v>
          </cell>
          <cell r="S117">
            <v>0</v>
          </cell>
          <cell r="V117">
            <v>2554.4862796402153</v>
          </cell>
          <cell r="Y117">
            <v>27626.941657414205</v>
          </cell>
          <cell r="AB117" t="str">
            <v>Собственные средства и амортизационные отчисления</v>
          </cell>
        </row>
        <row r="118">
          <cell r="B118" t="str">
            <v>Реконструкция напорных коллекторов Д-500 мм (две нитки) от КНС4а у. Западенская балка, 45</v>
          </cell>
          <cell r="M118">
            <v>0</v>
          </cell>
          <cell r="P118">
            <v>0</v>
          </cell>
          <cell r="S118">
            <v>0</v>
          </cell>
          <cell r="V118">
            <v>4753.165571736342</v>
          </cell>
          <cell r="Y118">
            <v>51405.80671151024</v>
          </cell>
          <cell r="AB118" t="str">
            <v>Собственные средства и амортизационные отчисления</v>
          </cell>
        </row>
        <row r="119">
          <cell r="B119" t="str">
            <v>Частичная реконструкция напорных канализационных коллекторов г. Новочеркасска (Реконструкция левой нитки канализационного напорного коллектора от КНС Прудная до КНС ГИБДД)</v>
          </cell>
          <cell r="M119">
            <v>32402.330192</v>
          </cell>
          <cell r="P119">
            <v>0</v>
          </cell>
          <cell r="S119">
            <v>0</v>
          </cell>
          <cell r="V119">
            <v>0</v>
          </cell>
          <cell r="Y119">
            <v>0</v>
          </cell>
          <cell r="AB119" t="str">
            <v>Собственные средства и амортизационные отчисления</v>
          </cell>
        </row>
        <row r="120">
          <cell r="B120" t="str">
            <v>Частичная реконструкция самотечных канализационных коллекторов г. Новочеркасска</v>
          </cell>
          <cell r="M120">
            <v>33470.110144</v>
          </cell>
          <cell r="P120">
            <v>0</v>
          </cell>
          <cell r="S120">
            <v>0</v>
          </cell>
          <cell r="V120">
            <v>0</v>
          </cell>
          <cell r="Y120">
            <v>0</v>
          </cell>
          <cell r="AB120" t="str">
            <v>Собственные средства и амортизационные отчисления</v>
          </cell>
        </row>
        <row r="123">
          <cell r="B123" t="str">
            <v>Реконструкция КНС п.Донской</v>
          </cell>
          <cell r="M123">
            <v>2225.1868552000005</v>
          </cell>
          <cell r="P123">
            <v>20967.935736549596</v>
          </cell>
          <cell r="S123">
            <v>0</v>
          </cell>
          <cell r="V123">
            <v>0</v>
          </cell>
          <cell r="Y123">
            <v>0</v>
          </cell>
          <cell r="AB123" t="str">
            <v>Собственные средства и амортизационные отчисления</v>
          </cell>
        </row>
        <row r="124">
          <cell r="B124" t="str">
            <v>Реконструкция КНС - 2 </v>
          </cell>
          <cell r="M124">
            <v>27903.626389600002</v>
          </cell>
          <cell r="P124">
            <v>65733.9678673002</v>
          </cell>
          <cell r="S124">
            <v>68823.4643570633</v>
          </cell>
          <cell r="V124">
            <v>72058.16718184527</v>
          </cell>
          <cell r="Y124">
            <v>72058.16718184527</v>
          </cell>
          <cell r="AB124" t="str">
            <v>Собственные средства и амортизационные отчисления</v>
          </cell>
        </row>
        <row r="127">
          <cell r="B127" t="str">
            <v>Вывод из эксплуатации КНС - 6 </v>
          </cell>
          <cell r="M127">
            <v>103.384152</v>
          </cell>
          <cell r="P127">
            <v>1020.949929782208</v>
          </cell>
          <cell r="S127">
            <v>0</v>
          </cell>
          <cell r="V127">
            <v>0</v>
          </cell>
          <cell r="Y127">
            <v>0</v>
          </cell>
          <cell r="AB127" t="str">
            <v>Собственные средства и амортизационные отчисления</v>
          </cell>
        </row>
        <row r="128">
          <cell r="B128" t="str">
            <v>Вывод из эксплуатации поля фильтрации</v>
          </cell>
          <cell r="M128">
            <v>1684.9306984000002</v>
          </cell>
          <cell r="P128">
            <v>0</v>
          </cell>
          <cell r="S128">
            <v>16623.32576366129</v>
          </cell>
          <cell r="V128">
            <v>0</v>
          </cell>
          <cell r="Y128">
            <v>0</v>
          </cell>
          <cell r="AB128" t="str">
            <v>Собственные средства и амортизационные отчисления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 листов"/>
      <sheetName val="Титульный"/>
      <sheetName val="TEHSHEET"/>
      <sheetName val="Справочник видов деятельности"/>
      <sheetName val="Лицензирование"/>
      <sheetName val="Документы"/>
      <sheetName val="Тех. хар-ка"/>
      <sheetName val="ПО по МО"/>
      <sheetName val="Баланс"/>
      <sheetName val="Расчет ПО"/>
      <sheetName val="Схема оказания услуг"/>
      <sheetName val="Калькуляция ВС"/>
      <sheetName val="Исполнение тарифа"/>
      <sheetName val="Отчет о доходах"/>
      <sheetName val="Материалы"/>
      <sheetName val="Эл.эн_технолог"/>
      <sheetName val="Эл.эн_цехов"/>
      <sheetName val="Эл.эн_ОХ"/>
      <sheetName val="Уд.расход э.э"/>
      <sheetName val="Амортиз 1"/>
      <sheetName val="Амортиз 2"/>
      <sheetName val="Использ.аморт."/>
      <sheetName val="Движение ОС"/>
      <sheetName val="Аренда"/>
      <sheetName val="З_п"/>
      <sheetName val="Численность"/>
      <sheetName val="Тек.ремонт"/>
      <sheetName val="Кап.ремонт"/>
      <sheetName val="Покупка"/>
      <sheetName val="Прочие"/>
      <sheetName val="Налоги"/>
      <sheetName val="Цеховые"/>
      <sheetName val="Распределение цех"/>
      <sheetName val="Косвенные"/>
      <sheetName val="Распределение косв"/>
      <sheetName val="Распределение косв по циклам"/>
      <sheetName val="Внер.расх и дох."/>
      <sheetName val="Прибыль"/>
      <sheetName val="Корректировка НВВ"/>
    </sheetNames>
    <sheetDataSet>
      <sheetData sheetId="2">
        <row r="11">
          <cell r="G11" t="str">
            <v>шщзхш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 видов деятельности"/>
      <sheetName val="Лицензирование"/>
      <sheetName val="Документы"/>
      <sheetName val="ПО по МО"/>
      <sheetName val="Баланс"/>
      <sheetName val="Расчет ПО"/>
      <sheetName val="Калькуляция ВС"/>
      <sheetName val="Исполнение тарифа"/>
      <sheetName val="Отчет о доходах"/>
      <sheetName val="Электроэнергия"/>
      <sheetName val="Уд.расход э.э"/>
      <sheetName val="Амортиз 1"/>
      <sheetName val="Амортиз 2"/>
      <sheetName val="Использ.аморт."/>
      <sheetName val="Движение ОС"/>
      <sheetName val="TEHSHEET"/>
      <sheetName val="З_п"/>
      <sheetName val="Численность"/>
      <sheetName val="Ремонт"/>
      <sheetName val="Материалы"/>
      <sheetName val="Покупка"/>
      <sheetName val="Прочие"/>
      <sheetName val="Цеховые"/>
      <sheetName val="Распределение цех"/>
      <sheetName val="Косвенные"/>
      <sheetName val="Распределение косв"/>
      <sheetName val="Распределение косв по циклам"/>
      <sheetName val="Прибыль"/>
      <sheetName val="Корректировка НВВ"/>
      <sheetName val="Схема оказания услуг"/>
      <sheetName val="Тех. хар-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Лист1"/>
      <sheetName val="Расчет стоимости 2023 строит"/>
      <sheetName val="2019 прил 5"/>
      <sheetName val="2019 прил 4"/>
      <sheetName val="2019-2020"/>
      <sheetName val="расчет ставок ВС для МОС"/>
      <sheetName val="расчет ставок ВОдля МОС"/>
    </sheetNames>
    <sheetDataSet>
      <sheetData sheetId="0">
        <row r="18">
          <cell r="AR18">
            <v>867.98</v>
          </cell>
        </row>
        <row r="19">
          <cell r="AU19">
            <v>1972.89</v>
          </cell>
        </row>
        <row r="20">
          <cell r="AR20">
            <v>82437.07</v>
          </cell>
        </row>
        <row r="22">
          <cell r="AU22">
            <v>4205.99</v>
          </cell>
        </row>
        <row r="24">
          <cell r="AR24">
            <v>1667.44</v>
          </cell>
        </row>
        <row r="25">
          <cell r="AR25">
            <v>2395.92</v>
          </cell>
        </row>
        <row r="26">
          <cell r="AR26">
            <v>6640.14</v>
          </cell>
        </row>
        <row r="27">
          <cell r="AR27">
            <v>13957.96</v>
          </cell>
        </row>
        <row r="28">
          <cell r="AR28">
            <v>983.38</v>
          </cell>
        </row>
        <row r="29">
          <cell r="AR29">
            <v>5798.37</v>
          </cell>
        </row>
        <row r="30">
          <cell r="AR30">
            <v>4705.84</v>
          </cell>
        </row>
        <row r="31">
          <cell r="AR31">
            <v>1630.24</v>
          </cell>
        </row>
        <row r="32">
          <cell r="AU32">
            <v>2870.84</v>
          </cell>
        </row>
        <row r="33">
          <cell r="AU33">
            <v>3932</v>
          </cell>
        </row>
        <row r="34">
          <cell r="AU34">
            <v>3404.96</v>
          </cell>
        </row>
        <row r="35">
          <cell r="AU35">
            <v>9433.76</v>
          </cell>
        </row>
        <row r="36">
          <cell r="AU36">
            <v>16032.72</v>
          </cell>
        </row>
        <row r="37">
          <cell r="AR37">
            <v>90235.21</v>
          </cell>
        </row>
        <row r="39">
          <cell r="AR39">
            <v>43991.666</v>
          </cell>
        </row>
        <row r="41">
          <cell r="AR41">
            <v>6624.66</v>
          </cell>
          <cell r="AU41">
            <v>15725.28</v>
          </cell>
          <cell r="AV41">
            <v>16605.89</v>
          </cell>
          <cell r="AW41">
            <v>17535.82</v>
          </cell>
          <cell r="AX41">
            <v>18517.83</v>
          </cell>
        </row>
        <row r="42">
          <cell r="AR42">
            <v>3068.82</v>
          </cell>
          <cell r="AU42">
            <v>7284.6</v>
          </cell>
          <cell r="AV42">
            <v>7692.54</v>
          </cell>
          <cell r="AW42">
            <v>8123.32</v>
          </cell>
          <cell r="AX42">
            <v>8578.23</v>
          </cell>
        </row>
        <row r="43">
          <cell r="AR43">
            <v>10983.05</v>
          </cell>
          <cell r="AU43">
            <v>26071.02</v>
          </cell>
          <cell r="AV43">
            <v>27531</v>
          </cell>
          <cell r="AW43">
            <v>29072.74</v>
          </cell>
          <cell r="AX43">
            <v>30700.81</v>
          </cell>
        </row>
        <row r="44">
          <cell r="AR44">
            <v>14967.11</v>
          </cell>
          <cell r="AU44">
            <v>12919.34</v>
          </cell>
        </row>
        <row r="45">
          <cell r="AR45">
            <v>2837.77</v>
          </cell>
          <cell r="AU45">
            <v>13472.31</v>
          </cell>
          <cell r="AV45">
            <v>14226.76</v>
          </cell>
        </row>
        <row r="46">
          <cell r="AR46">
            <v>11141.62</v>
          </cell>
        </row>
        <row r="47">
          <cell r="AR47">
            <v>3891.88</v>
          </cell>
          <cell r="AU47">
            <v>12317.8</v>
          </cell>
          <cell r="AV47">
            <v>13007.6</v>
          </cell>
          <cell r="AW47">
            <v>13736.02</v>
          </cell>
        </row>
        <row r="48">
          <cell r="AR48">
            <v>16587.19</v>
          </cell>
          <cell r="AU48">
            <v>11249.67</v>
          </cell>
          <cell r="AV48">
            <v>11879.65</v>
          </cell>
          <cell r="AW48">
            <v>12544.91</v>
          </cell>
          <cell r="AX48">
            <v>13247.4274874369</v>
          </cell>
        </row>
        <row r="49">
          <cell r="AR49">
            <v>49774.1</v>
          </cell>
          <cell r="AU49">
            <v>118151.28</v>
          </cell>
          <cell r="AV49">
            <v>124767.75</v>
          </cell>
          <cell r="AW49">
            <v>131754.74</v>
          </cell>
          <cell r="AX49">
            <v>139133.01</v>
          </cell>
        </row>
        <row r="50">
          <cell r="AR50">
            <v>1243.59</v>
          </cell>
          <cell r="AV50">
            <v>6234.58</v>
          </cell>
          <cell r="AW50">
            <v>6583.72</v>
          </cell>
        </row>
        <row r="51">
          <cell r="AR51">
            <v>2951.99</v>
          </cell>
        </row>
        <row r="52">
          <cell r="AR52">
            <v>57371.12</v>
          </cell>
          <cell r="AU52">
            <v>60526.53</v>
          </cell>
        </row>
        <row r="56">
          <cell r="AR56">
            <v>9636.88</v>
          </cell>
        </row>
        <row r="57">
          <cell r="AU57">
            <v>1294.71</v>
          </cell>
        </row>
        <row r="58">
          <cell r="AR58">
            <v>54098.34</v>
          </cell>
        </row>
        <row r="60">
          <cell r="AR60">
            <v>2184.52</v>
          </cell>
        </row>
        <row r="61">
          <cell r="AR61">
            <v>1949.31</v>
          </cell>
        </row>
        <row r="62">
          <cell r="AR62">
            <v>865.67</v>
          </cell>
        </row>
        <row r="63">
          <cell r="AR63">
            <v>2838.72</v>
          </cell>
        </row>
        <row r="64">
          <cell r="AR64">
            <v>2172.25</v>
          </cell>
        </row>
        <row r="65">
          <cell r="AR65">
            <v>6402.94</v>
          </cell>
        </row>
        <row r="66">
          <cell r="AU66">
            <v>1657.32</v>
          </cell>
        </row>
        <row r="67">
          <cell r="AU67">
            <v>2887.11</v>
          </cell>
        </row>
        <row r="68">
          <cell r="AU68">
            <v>2424.06</v>
          </cell>
        </row>
        <row r="69">
          <cell r="AU69">
            <v>2549.99</v>
          </cell>
        </row>
        <row r="70">
          <cell r="AU70">
            <v>11741.73</v>
          </cell>
        </row>
        <row r="71">
          <cell r="AU71">
            <v>1427.01</v>
          </cell>
        </row>
        <row r="72">
          <cell r="AU72">
            <v>1380.94</v>
          </cell>
        </row>
        <row r="73">
          <cell r="AU73">
            <v>8438.11</v>
          </cell>
        </row>
        <row r="77">
          <cell r="AR77">
            <v>3332.85</v>
          </cell>
          <cell r="AU77">
            <v>2876.85</v>
          </cell>
        </row>
        <row r="78">
          <cell r="AR78">
            <v>15211.07</v>
          </cell>
          <cell r="AV78">
            <v>76258.59</v>
          </cell>
          <cell r="AW78">
            <v>80529.08</v>
          </cell>
        </row>
        <row r="79">
          <cell r="AR79">
            <v>12008.7</v>
          </cell>
          <cell r="AU79">
            <v>114022.63</v>
          </cell>
        </row>
        <row r="81">
          <cell r="AW81">
            <v>2498.52</v>
          </cell>
          <cell r="AX81">
            <v>23745.92</v>
          </cell>
        </row>
        <row r="82">
          <cell r="AW82">
            <v>4649.03</v>
          </cell>
          <cell r="AX82">
            <v>44184.34</v>
          </cell>
        </row>
        <row r="83">
          <cell r="AR83">
            <v>30918.25</v>
          </cell>
        </row>
        <row r="84">
          <cell r="AR84">
            <v>31937.14</v>
          </cell>
        </row>
        <row r="86">
          <cell r="AR86">
            <v>2123.27</v>
          </cell>
          <cell r="AU86">
            <v>20160.45</v>
          </cell>
        </row>
        <row r="87">
          <cell r="AR87">
            <v>26625.6</v>
          </cell>
          <cell r="AU87">
            <v>63202.5</v>
          </cell>
          <cell r="AV87">
            <v>66741.84</v>
          </cell>
          <cell r="AW87">
            <v>70479.38</v>
          </cell>
          <cell r="AX87">
            <v>74426.23</v>
          </cell>
        </row>
        <row r="89">
          <cell r="AR89">
            <v>98.65</v>
          </cell>
          <cell r="AU89">
            <v>936.67</v>
          </cell>
        </row>
        <row r="90">
          <cell r="AR90">
            <v>1607.76</v>
          </cell>
          <cell r="AV90">
            <v>16120.55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="196" zoomScaleSheetLayoutView="196" zoomScalePageLayoutView="0" workbookViewId="0" topLeftCell="A13">
      <selection activeCell="B12" sqref="B12"/>
    </sheetView>
  </sheetViews>
  <sheetFormatPr defaultColWidth="9.00390625" defaultRowHeight="12.75"/>
  <cols>
    <col min="1" max="1" width="48.75390625" style="0" customWidth="1"/>
    <col min="2" max="2" width="48.25390625" style="0" customWidth="1"/>
  </cols>
  <sheetData>
    <row r="1" spans="1:2" ht="104.25" customHeight="1">
      <c r="A1" s="1"/>
      <c r="B1" s="14" t="s">
        <v>489</v>
      </c>
    </row>
    <row r="2" ht="37.5" customHeight="1">
      <c r="A2" s="2"/>
    </row>
    <row r="3" spans="1:2" ht="15.75">
      <c r="A3" s="218" t="s">
        <v>5</v>
      </c>
      <c r="B3" s="218"/>
    </row>
    <row r="4" spans="1:2" ht="15.75">
      <c r="A4" s="219" t="s">
        <v>159</v>
      </c>
      <c r="B4" s="219"/>
    </row>
    <row r="5" spans="1:2" ht="15.75">
      <c r="A5" s="220" t="s">
        <v>122</v>
      </c>
      <c r="B5" s="220"/>
    </row>
    <row r="6" spans="1:2" ht="15.75">
      <c r="A6" s="218" t="s">
        <v>487</v>
      </c>
      <c r="B6" s="218"/>
    </row>
    <row r="7" spans="1:8" ht="24.75" customHeight="1">
      <c r="A7" s="4"/>
      <c r="H7" s="13"/>
    </row>
    <row r="8" ht="17.25" customHeight="1">
      <c r="A8" s="2" t="s">
        <v>6</v>
      </c>
    </row>
    <row r="9" ht="12" customHeight="1">
      <c r="A9" s="5"/>
    </row>
    <row r="10" spans="1:2" ht="65.25" customHeight="1">
      <c r="A10" s="36" t="s">
        <v>7</v>
      </c>
      <c r="B10" s="39" t="s">
        <v>492</v>
      </c>
    </row>
    <row r="11" spans="1:2" ht="47.25" customHeight="1">
      <c r="A11" s="41" t="s">
        <v>94</v>
      </c>
      <c r="B11" s="43" t="s">
        <v>123</v>
      </c>
    </row>
    <row r="12" spans="1:2" ht="51.75" customHeight="1">
      <c r="A12" s="42" t="s">
        <v>8</v>
      </c>
      <c r="B12" s="12" t="s">
        <v>160</v>
      </c>
    </row>
    <row r="13" spans="1:2" ht="62.25" customHeight="1">
      <c r="A13" s="36" t="s">
        <v>101</v>
      </c>
      <c r="B13" s="39" t="s">
        <v>124</v>
      </c>
    </row>
    <row r="14" spans="1:2" ht="32.25" customHeight="1">
      <c r="A14" s="41" t="s">
        <v>94</v>
      </c>
      <c r="B14" s="43" t="s">
        <v>491</v>
      </c>
    </row>
    <row r="15" spans="1:2" ht="37.5" customHeight="1">
      <c r="A15" s="81" t="s">
        <v>9</v>
      </c>
      <c r="B15" s="12" t="s">
        <v>125</v>
      </c>
    </row>
    <row r="16" spans="1:2" ht="57" hidden="1">
      <c r="A16" s="38" t="s">
        <v>100</v>
      </c>
      <c r="B16" s="37" t="s">
        <v>10</v>
      </c>
    </row>
    <row r="17" spans="1:2" ht="28.5" customHeight="1" hidden="1">
      <c r="A17" s="40" t="s">
        <v>94</v>
      </c>
      <c r="B17" s="47" t="s">
        <v>126</v>
      </c>
    </row>
    <row r="23" ht="39" customHeight="1"/>
    <row r="24" spans="1:2" ht="82.5" customHeight="1">
      <c r="A24" s="217"/>
      <c r="B24" s="217"/>
    </row>
    <row r="25" spans="1:2" ht="17.25">
      <c r="A25" s="6"/>
      <c r="B25" s="6"/>
    </row>
    <row r="26" spans="1:2" ht="17.25">
      <c r="A26" s="6"/>
      <c r="B26" s="6"/>
    </row>
    <row r="27" spans="1:2" ht="17.25">
      <c r="A27" s="7"/>
      <c r="B27" s="6"/>
    </row>
    <row r="28" spans="1:2" ht="17.25">
      <c r="A28" s="6"/>
      <c r="B28" s="6"/>
    </row>
    <row r="29" spans="1:2" ht="17.25">
      <c r="A29" s="8"/>
      <c r="B29" s="6"/>
    </row>
    <row r="30" spans="1:2" ht="16.5">
      <c r="A30" s="9"/>
      <c r="B30" s="10"/>
    </row>
    <row r="31" spans="1:2" ht="17.25">
      <c r="A31" s="9"/>
      <c r="B31" s="11"/>
    </row>
    <row r="32" spans="1:2" ht="17.25">
      <c r="A32" s="8"/>
      <c r="B32" s="11"/>
    </row>
    <row r="33" spans="1:2" ht="16.5">
      <c r="A33" s="8"/>
      <c r="B33" s="10"/>
    </row>
    <row r="34" spans="1:2" ht="17.25">
      <c r="A34" s="8"/>
      <c r="B34" s="11"/>
    </row>
    <row r="35" spans="1:2" ht="17.25">
      <c r="A35" s="8"/>
      <c r="B35" s="11"/>
    </row>
    <row r="36" spans="1:2" ht="16.5">
      <c r="A36" s="9"/>
      <c r="B36" s="10"/>
    </row>
  </sheetData>
  <sheetProtection/>
  <mergeCells count="5">
    <mergeCell ref="A24:B24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85" zoomScaleSheetLayoutView="85" zoomScalePageLayoutView="0" workbookViewId="0" topLeftCell="A7">
      <selection activeCell="L15" sqref="L15"/>
    </sheetView>
  </sheetViews>
  <sheetFormatPr defaultColWidth="9.00390625" defaultRowHeight="12.75"/>
  <cols>
    <col min="1" max="1" width="9.125" style="16" customWidth="1"/>
    <col min="2" max="2" width="52.875" style="15" customWidth="1"/>
    <col min="3" max="3" width="12.75390625" style="16" customWidth="1"/>
    <col min="4" max="6" width="10.75390625" style="16" customWidth="1"/>
    <col min="7" max="8" width="10.75390625" style="15" customWidth="1"/>
    <col min="9" max="16384" width="9.125" style="15" customWidth="1"/>
  </cols>
  <sheetData>
    <row r="1" spans="1:8" ht="55.5" customHeight="1">
      <c r="A1" s="224" t="s">
        <v>121</v>
      </c>
      <c r="B1" s="224"/>
      <c r="C1" s="224"/>
      <c r="D1" s="224"/>
      <c r="E1" s="224"/>
      <c r="F1" s="224"/>
      <c r="G1" s="224"/>
      <c r="H1" s="224"/>
    </row>
    <row r="2" spans="1:8" ht="16.5" customHeight="1">
      <c r="A2" s="221" t="s">
        <v>95</v>
      </c>
      <c r="B2" s="221"/>
      <c r="C2" s="221"/>
      <c r="D2" s="221"/>
      <c r="E2" s="221"/>
      <c r="F2" s="221"/>
      <c r="G2" s="221"/>
      <c r="H2" s="221"/>
    </row>
    <row r="3" spans="1:8" ht="16.5" customHeight="1" hidden="1">
      <c r="A3" s="221" t="s">
        <v>102</v>
      </c>
      <c r="B3" s="221"/>
      <c r="C3" s="221"/>
      <c r="D3" s="221"/>
      <c r="E3" s="221"/>
      <c r="F3" s="221"/>
      <c r="G3" s="221"/>
      <c r="H3" s="221"/>
    </row>
    <row r="4" ht="15.75">
      <c r="A4" s="2"/>
    </row>
    <row r="5" spans="1:8" ht="46.5" customHeight="1">
      <c r="A5" s="222" t="s">
        <v>11</v>
      </c>
      <c r="B5" s="222" t="s">
        <v>2</v>
      </c>
      <c r="C5" s="222" t="s">
        <v>3</v>
      </c>
      <c r="D5" s="222" t="s">
        <v>12</v>
      </c>
      <c r="E5" s="222"/>
      <c r="F5" s="222"/>
      <c r="G5" s="222"/>
      <c r="H5" s="222"/>
    </row>
    <row r="6" spans="1:8" ht="15.75">
      <c r="A6" s="222"/>
      <c r="B6" s="222"/>
      <c r="C6" s="222"/>
      <c r="D6" s="17">
        <v>2022</v>
      </c>
      <c r="E6" s="17">
        <v>2023</v>
      </c>
      <c r="F6" s="17">
        <v>2024</v>
      </c>
      <c r="G6" s="17">
        <v>2025</v>
      </c>
      <c r="H6" s="17">
        <v>2026</v>
      </c>
    </row>
    <row r="7" spans="1:8" ht="15" customHeight="1">
      <c r="A7" s="17" t="s">
        <v>13</v>
      </c>
      <c r="B7" s="222" t="s">
        <v>14</v>
      </c>
      <c r="C7" s="222"/>
      <c r="D7" s="222"/>
      <c r="E7" s="222"/>
      <c r="F7" s="222"/>
      <c r="G7" s="222"/>
      <c r="H7" s="222"/>
    </row>
    <row r="8" spans="1:8" ht="99" customHeight="1">
      <c r="A8" s="17" t="s">
        <v>15</v>
      </c>
      <c r="B8" s="19" t="s">
        <v>16</v>
      </c>
      <c r="C8" s="17" t="s">
        <v>4</v>
      </c>
      <c r="D8" s="17">
        <v>0.39</v>
      </c>
      <c r="E8" s="17">
        <v>0.39</v>
      </c>
      <c r="F8" s="17">
        <v>0.37</v>
      </c>
      <c r="G8" s="17">
        <v>0.36</v>
      </c>
      <c r="H8" s="17">
        <v>0.35</v>
      </c>
    </row>
    <row r="9" spans="1:8" ht="84.75" customHeight="1">
      <c r="A9" s="17" t="s">
        <v>17</v>
      </c>
      <c r="B9" s="19" t="s">
        <v>18</v>
      </c>
      <c r="C9" s="17" t="s">
        <v>4</v>
      </c>
      <c r="D9" s="111">
        <v>0.006</v>
      </c>
      <c r="E9" s="111">
        <v>0.005</v>
      </c>
      <c r="F9" s="111">
        <v>0.004</v>
      </c>
      <c r="G9" s="111">
        <v>0.003</v>
      </c>
      <c r="H9" s="111">
        <v>0.002</v>
      </c>
    </row>
    <row r="10" spans="1:8" ht="18.75" customHeight="1">
      <c r="A10" s="17" t="s">
        <v>19</v>
      </c>
      <c r="B10" s="222" t="s">
        <v>20</v>
      </c>
      <c r="C10" s="222"/>
      <c r="D10" s="222"/>
      <c r="E10" s="222"/>
      <c r="F10" s="222"/>
      <c r="G10" s="222"/>
      <c r="H10" s="222"/>
    </row>
    <row r="11" spans="1:8" ht="103.5" customHeight="1">
      <c r="A11" s="17" t="s">
        <v>21</v>
      </c>
      <c r="B11" s="19" t="s">
        <v>22</v>
      </c>
      <c r="C11" s="17" t="s">
        <v>23</v>
      </c>
      <c r="D11" s="112">
        <v>2</v>
      </c>
      <c r="E11" s="112">
        <v>2</v>
      </c>
      <c r="F11" s="112">
        <v>2</v>
      </c>
      <c r="G11" s="112">
        <v>1</v>
      </c>
      <c r="H11" s="112">
        <v>1</v>
      </c>
    </row>
    <row r="12" spans="1:8" ht="21" customHeight="1">
      <c r="A12" s="17" t="s">
        <v>24</v>
      </c>
      <c r="B12" s="222" t="s">
        <v>25</v>
      </c>
      <c r="C12" s="222"/>
      <c r="D12" s="222"/>
      <c r="E12" s="222"/>
      <c r="F12" s="222"/>
      <c r="G12" s="222"/>
      <c r="H12" s="222"/>
    </row>
    <row r="13" spans="1:8" ht="56.25" customHeight="1">
      <c r="A13" s="17" t="s">
        <v>26</v>
      </c>
      <c r="B13" s="19" t="s">
        <v>27</v>
      </c>
      <c r="C13" s="17" t="s">
        <v>4</v>
      </c>
      <c r="D13" s="113">
        <v>41.35</v>
      </c>
      <c r="E13" s="113">
        <v>39.28</v>
      </c>
      <c r="F13" s="113">
        <v>37.38</v>
      </c>
      <c r="G13" s="113">
        <v>36.13</v>
      </c>
      <c r="H13" s="113">
        <v>35.66</v>
      </c>
    </row>
    <row r="14" spans="1:8" ht="62.25" customHeight="1">
      <c r="A14" s="17" t="s">
        <v>28</v>
      </c>
      <c r="B14" s="19" t="s">
        <v>29</v>
      </c>
      <c r="C14" s="17" t="s">
        <v>30</v>
      </c>
      <c r="D14" s="91" t="s">
        <v>127</v>
      </c>
      <c r="E14" s="91" t="s">
        <v>127</v>
      </c>
      <c r="F14" s="91" t="s">
        <v>127</v>
      </c>
      <c r="G14" s="91" t="s">
        <v>127</v>
      </c>
      <c r="H14" s="91" t="s">
        <v>127</v>
      </c>
    </row>
    <row r="15" spans="1:8" ht="73.5" customHeight="1">
      <c r="A15" s="17" t="s">
        <v>31</v>
      </c>
      <c r="B15" s="19" t="s">
        <v>32</v>
      </c>
      <c r="C15" s="17" t="s">
        <v>30</v>
      </c>
      <c r="D15" s="17">
        <v>0.9781</v>
      </c>
      <c r="E15" s="17">
        <v>0.9781</v>
      </c>
      <c r="F15" s="17">
        <v>0.9781</v>
      </c>
      <c r="G15" s="17">
        <v>0.9781</v>
      </c>
      <c r="H15" s="17">
        <v>0.9781</v>
      </c>
    </row>
    <row r="17" spans="1:8" ht="15.75">
      <c r="A17" s="221"/>
      <c r="B17" s="221"/>
      <c r="C17" s="221"/>
      <c r="D17" s="221"/>
      <c r="E17" s="221"/>
      <c r="F17" s="99"/>
      <c r="G17" s="32"/>
      <c r="H17" s="32"/>
    </row>
    <row r="18" spans="1:8" ht="6.75" customHeight="1">
      <c r="A18" s="221"/>
      <c r="B18" s="221"/>
      <c r="C18" s="221"/>
      <c r="D18" s="221"/>
      <c r="E18" s="221"/>
      <c r="F18" s="99"/>
      <c r="G18" s="32"/>
      <c r="H18" s="32"/>
    </row>
    <row r="19" spans="1:8" ht="15.75">
      <c r="A19" s="63"/>
      <c r="B19" s="50"/>
      <c r="C19" s="50"/>
      <c r="D19" s="32"/>
      <c r="E19" s="32"/>
      <c r="F19" s="32"/>
      <c r="G19" s="32"/>
      <c r="H19" s="32"/>
    </row>
    <row r="20" spans="1:8" ht="15.75" customHeight="1">
      <c r="A20" s="223"/>
      <c r="B20" s="223"/>
      <c r="C20" s="223"/>
      <c r="D20" s="223"/>
      <c r="E20" s="223"/>
      <c r="F20" s="223"/>
      <c r="G20" s="223"/>
      <c r="H20" s="223"/>
    </row>
    <row r="21" spans="1:8" ht="15.75">
      <c r="A21" s="223"/>
      <c r="B21" s="223"/>
      <c r="C21" s="223"/>
      <c r="D21" s="32"/>
      <c r="E21" s="32"/>
      <c r="F21" s="32"/>
      <c r="G21" s="32"/>
      <c r="H21" s="32"/>
    </row>
    <row r="22" spans="1:8" ht="15.75" customHeight="1">
      <c r="A22" s="32"/>
      <c r="B22" s="223"/>
      <c r="C22" s="223"/>
      <c r="D22" s="223"/>
      <c r="E22" s="223"/>
      <c r="F22" s="223"/>
      <c r="G22" s="223"/>
      <c r="H22" s="223"/>
    </row>
    <row r="23" spans="1:8" ht="15.75">
      <c r="A23" s="32"/>
      <c r="B23" s="33"/>
      <c r="C23" s="32"/>
      <c r="D23" s="32"/>
      <c r="E23" s="32"/>
      <c r="F23" s="32"/>
      <c r="G23" s="32"/>
      <c r="H23" s="32"/>
    </row>
    <row r="24" spans="1:8" ht="15.75">
      <c r="A24" s="32"/>
      <c r="B24" s="223"/>
      <c r="C24" s="223"/>
      <c r="D24" s="223"/>
      <c r="E24" s="223"/>
      <c r="F24" s="223"/>
      <c r="G24" s="223"/>
      <c r="H24" s="223"/>
    </row>
    <row r="25" spans="1:8" ht="15.75">
      <c r="A25" s="32"/>
      <c r="B25" s="33"/>
      <c r="C25" s="32"/>
      <c r="D25" s="32"/>
      <c r="E25" s="32"/>
      <c r="F25" s="32"/>
      <c r="G25" s="32"/>
      <c r="H25" s="32"/>
    </row>
    <row r="26" spans="1:8" ht="15.75">
      <c r="A26" s="32"/>
      <c r="B26" s="33"/>
      <c r="C26" s="32"/>
      <c r="D26" s="32"/>
      <c r="E26" s="32"/>
      <c r="F26" s="32"/>
      <c r="G26" s="32"/>
      <c r="H26" s="32"/>
    </row>
    <row r="27" spans="1:8" ht="15.75">
      <c r="A27" s="32"/>
      <c r="B27" s="33"/>
      <c r="C27" s="32"/>
      <c r="D27" s="32"/>
      <c r="E27" s="32"/>
      <c r="F27" s="32"/>
      <c r="G27" s="32"/>
      <c r="H27" s="32"/>
    </row>
    <row r="28" spans="1:8" ht="15.75" customHeight="1">
      <c r="A28" s="32"/>
      <c r="B28" s="223"/>
      <c r="C28" s="223"/>
      <c r="D28" s="223"/>
      <c r="E28" s="223"/>
      <c r="F28" s="223"/>
      <c r="G28" s="223"/>
      <c r="H28" s="223"/>
    </row>
    <row r="29" spans="1:8" ht="15.75">
      <c r="A29" s="32"/>
      <c r="B29" s="33"/>
      <c r="C29" s="32"/>
      <c r="D29" s="64"/>
      <c r="E29" s="64"/>
      <c r="F29" s="64"/>
      <c r="G29" s="64"/>
      <c r="H29" s="64"/>
    </row>
    <row r="30" spans="1:8" ht="15.75">
      <c r="A30" s="32"/>
      <c r="B30" s="33"/>
      <c r="C30" s="32"/>
      <c r="D30" s="34"/>
      <c r="E30" s="34"/>
      <c r="F30" s="34"/>
      <c r="G30" s="34"/>
      <c r="H30" s="34"/>
    </row>
    <row r="31" spans="1:8" ht="15.75">
      <c r="A31" s="32"/>
      <c r="B31" s="33"/>
      <c r="C31" s="32"/>
      <c r="D31" s="34"/>
      <c r="E31" s="34"/>
      <c r="F31" s="34"/>
      <c r="G31" s="34"/>
      <c r="H31" s="34"/>
    </row>
    <row r="32" spans="1:8" ht="15.75">
      <c r="A32" s="221"/>
      <c r="B32" s="221"/>
      <c r="C32" s="221"/>
      <c r="D32" s="221"/>
      <c r="E32" s="221"/>
      <c r="F32" s="221"/>
      <c r="G32" s="221"/>
      <c r="H32" s="99"/>
    </row>
    <row r="33" spans="1:8" ht="15.75">
      <c r="A33" s="62"/>
      <c r="B33" s="35"/>
      <c r="C33" s="65"/>
      <c r="D33" s="65"/>
      <c r="E33" s="65"/>
      <c r="F33" s="65"/>
      <c r="G33" s="35"/>
      <c r="H33" s="35"/>
    </row>
    <row r="34" spans="1:8" ht="15.75">
      <c r="A34" s="223"/>
      <c r="B34" s="223"/>
      <c r="C34" s="223"/>
      <c r="D34" s="223"/>
      <c r="E34" s="223"/>
      <c r="F34" s="223"/>
      <c r="G34" s="223"/>
      <c r="H34" s="223"/>
    </row>
    <row r="35" spans="1:8" ht="15.75">
      <c r="A35" s="223"/>
      <c r="B35" s="223"/>
      <c r="C35" s="223"/>
      <c r="D35" s="32"/>
      <c r="E35" s="32"/>
      <c r="F35" s="32"/>
      <c r="G35" s="32"/>
      <c r="H35" s="32"/>
    </row>
    <row r="36" spans="1:8" ht="15.75">
      <c r="A36" s="32"/>
      <c r="B36" s="223"/>
      <c r="C36" s="223"/>
      <c r="D36" s="223"/>
      <c r="E36" s="223"/>
      <c r="F36" s="223"/>
      <c r="G36" s="223"/>
      <c r="H36" s="223"/>
    </row>
    <row r="37" spans="1:8" ht="15.75">
      <c r="A37" s="32"/>
      <c r="B37" s="33"/>
      <c r="C37" s="32"/>
      <c r="D37" s="32"/>
      <c r="E37" s="32"/>
      <c r="F37" s="32"/>
      <c r="G37" s="32"/>
      <c r="H37" s="32"/>
    </row>
    <row r="38" spans="1:8" ht="15.75">
      <c r="A38" s="32"/>
      <c r="B38" s="33"/>
      <c r="C38" s="32"/>
      <c r="D38" s="32"/>
      <c r="E38" s="32"/>
      <c r="F38" s="32"/>
      <c r="G38" s="32"/>
      <c r="H38" s="32"/>
    </row>
    <row r="39" spans="1:8" ht="15.75">
      <c r="A39" s="32"/>
      <c r="B39" s="223"/>
      <c r="C39" s="223"/>
      <c r="D39" s="223"/>
      <c r="E39" s="223"/>
      <c r="F39" s="223"/>
      <c r="G39" s="223"/>
      <c r="H39" s="223"/>
    </row>
    <row r="40" spans="1:8" ht="15.75">
      <c r="A40" s="32"/>
      <c r="B40" s="33"/>
      <c r="C40" s="32"/>
      <c r="D40" s="32"/>
      <c r="E40" s="32"/>
      <c r="F40" s="32"/>
      <c r="G40" s="32"/>
      <c r="H40" s="32"/>
    </row>
    <row r="41" spans="1:8" ht="15.75">
      <c r="A41" s="32"/>
      <c r="B41" s="223"/>
      <c r="C41" s="223"/>
      <c r="D41" s="223"/>
      <c r="E41" s="223"/>
      <c r="F41" s="223"/>
      <c r="G41" s="223"/>
      <c r="H41" s="223"/>
    </row>
    <row r="42" spans="1:8" ht="15.75">
      <c r="A42" s="32"/>
      <c r="B42" s="33"/>
      <c r="C42" s="32"/>
      <c r="D42" s="32"/>
      <c r="E42" s="32"/>
      <c r="F42" s="32"/>
      <c r="G42" s="32"/>
      <c r="H42" s="32"/>
    </row>
    <row r="43" spans="1:8" ht="15.75">
      <c r="A43" s="32"/>
      <c r="B43" s="33"/>
      <c r="C43" s="32"/>
      <c r="D43" s="64"/>
      <c r="E43" s="64"/>
      <c r="F43" s="64"/>
      <c r="G43" s="64"/>
      <c r="H43" s="64"/>
    </row>
    <row r="44" spans="1:8" ht="15.75">
      <c r="A44" s="32"/>
      <c r="B44" s="33"/>
      <c r="C44" s="32"/>
      <c r="D44" s="66"/>
      <c r="E44" s="66"/>
      <c r="F44" s="66"/>
      <c r="G44" s="66"/>
      <c r="H44" s="66"/>
    </row>
  </sheetData>
  <sheetProtection/>
  <mergeCells count="26">
    <mergeCell ref="A1:H1"/>
    <mergeCell ref="A5:A6"/>
    <mergeCell ref="B5:B6"/>
    <mergeCell ref="D20:H20"/>
    <mergeCell ref="B7:H7"/>
    <mergeCell ref="B10:H10"/>
    <mergeCell ref="B12:H12"/>
    <mergeCell ref="A17:E18"/>
    <mergeCell ref="A20:A21"/>
    <mergeCell ref="B20:B21"/>
    <mergeCell ref="C20:C21"/>
    <mergeCell ref="B36:H36"/>
    <mergeCell ref="B22:H22"/>
    <mergeCell ref="B24:H24"/>
    <mergeCell ref="B28:H28"/>
    <mergeCell ref="B39:H39"/>
    <mergeCell ref="A2:H2"/>
    <mergeCell ref="D5:H5"/>
    <mergeCell ref="B41:H41"/>
    <mergeCell ref="A3:H3"/>
    <mergeCell ref="A32:G32"/>
    <mergeCell ref="A34:A35"/>
    <mergeCell ref="B34:B35"/>
    <mergeCell ref="C34:C35"/>
    <mergeCell ref="D34:H3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85" zoomScaleSheetLayoutView="85" zoomScalePageLayoutView="0" workbookViewId="0" topLeftCell="A2">
      <selection activeCell="O13" sqref="O13"/>
    </sheetView>
  </sheetViews>
  <sheetFormatPr defaultColWidth="9.00390625" defaultRowHeight="12.75"/>
  <cols>
    <col min="1" max="1" width="9.125" style="16" customWidth="1"/>
    <col min="2" max="2" width="52.875" style="15" customWidth="1"/>
    <col min="3" max="3" width="12.75390625" style="16" customWidth="1"/>
    <col min="4" max="5" width="10.75390625" style="16" customWidth="1"/>
    <col min="6" max="7" width="10.75390625" style="15" customWidth="1"/>
    <col min="8" max="8" width="10.25390625" style="15" customWidth="1"/>
    <col min="9" max="16384" width="9.125" style="15" customWidth="1"/>
  </cols>
  <sheetData>
    <row r="1" spans="1:8" ht="30" customHeight="1" hidden="1">
      <c r="A1" s="2"/>
      <c r="B1" s="224"/>
      <c r="C1" s="224"/>
      <c r="D1" s="224"/>
      <c r="E1" s="224"/>
      <c r="F1" s="224"/>
      <c r="G1" s="224"/>
      <c r="H1" s="224"/>
    </row>
    <row r="2" spans="1:8" ht="16.5" customHeight="1">
      <c r="A2" s="225" t="s">
        <v>128</v>
      </c>
      <c r="B2" s="221"/>
      <c r="C2" s="221"/>
      <c r="D2" s="221"/>
      <c r="E2" s="221"/>
      <c r="F2" s="221"/>
      <c r="G2" s="221"/>
      <c r="H2" s="221"/>
    </row>
    <row r="3" ht="15.75">
      <c r="A3" s="2"/>
    </row>
    <row r="4" spans="1:8" ht="46.5" customHeight="1">
      <c r="A4" s="222" t="s">
        <v>11</v>
      </c>
      <c r="B4" s="222" t="s">
        <v>2</v>
      </c>
      <c r="C4" s="222" t="s">
        <v>3</v>
      </c>
      <c r="D4" s="222" t="s">
        <v>12</v>
      </c>
      <c r="E4" s="222"/>
      <c r="F4" s="222"/>
      <c r="G4" s="222"/>
      <c r="H4" s="222"/>
    </row>
    <row r="5" spans="1:8" ht="15.75">
      <c r="A5" s="222"/>
      <c r="B5" s="222"/>
      <c r="C5" s="222"/>
      <c r="D5" s="17">
        <v>2022</v>
      </c>
      <c r="E5" s="17">
        <v>2023</v>
      </c>
      <c r="F5" s="17">
        <v>2024</v>
      </c>
      <c r="G5" s="17">
        <v>2025</v>
      </c>
      <c r="H5" s="17">
        <v>2026</v>
      </c>
    </row>
    <row r="6" spans="1:8" ht="15" customHeight="1">
      <c r="A6" s="17" t="s">
        <v>13</v>
      </c>
      <c r="B6" s="222" t="s">
        <v>129</v>
      </c>
      <c r="C6" s="222"/>
      <c r="D6" s="222"/>
      <c r="E6" s="222"/>
      <c r="F6" s="222"/>
      <c r="G6" s="222"/>
      <c r="H6" s="222"/>
    </row>
    <row r="7" spans="1:8" ht="38.25" customHeight="1">
      <c r="A7" s="17" t="s">
        <v>15</v>
      </c>
      <c r="B7" s="19" t="s">
        <v>130</v>
      </c>
      <c r="C7" s="17" t="s">
        <v>23</v>
      </c>
      <c r="D7" s="17">
        <v>20</v>
      </c>
      <c r="E7" s="17">
        <v>18</v>
      </c>
      <c r="F7" s="17">
        <v>15</v>
      </c>
      <c r="G7" s="17">
        <v>10</v>
      </c>
      <c r="H7" s="17">
        <v>5</v>
      </c>
    </row>
    <row r="8" spans="1:8" ht="18.75" customHeight="1">
      <c r="A8" s="17" t="s">
        <v>19</v>
      </c>
      <c r="B8" s="222" t="s">
        <v>131</v>
      </c>
      <c r="C8" s="222"/>
      <c r="D8" s="222"/>
      <c r="E8" s="222"/>
      <c r="F8" s="222"/>
      <c r="G8" s="222"/>
      <c r="H8" s="222"/>
    </row>
    <row r="9" spans="1:8" ht="73.5" customHeight="1">
      <c r="A9" s="17" t="s">
        <v>21</v>
      </c>
      <c r="B9" s="19" t="s">
        <v>132</v>
      </c>
      <c r="C9" s="17" t="s">
        <v>23</v>
      </c>
      <c r="D9" s="17" t="s">
        <v>103</v>
      </c>
      <c r="E9" s="17" t="s">
        <v>103</v>
      </c>
      <c r="F9" s="17" t="s">
        <v>103</v>
      </c>
      <c r="G9" s="17" t="s">
        <v>103</v>
      </c>
      <c r="H9" s="17" t="s">
        <v>103</v>
      </c>
    </row>
    <row r="10" spans="1:8" ht="83.25" customHeight="1">
      <c r="A10" s="17" t="s">
        <v>135</v>
      </c>
      <c r="B10" s="19" t="s">
        <v>133</v>
      </c>
      <c r="C10" s="17" t="s">
        <v>23</v>
      </c>
      <c r="D10" s="17" t="s">
        <v>103</v>
      </c>
      <c r="E10" s="17" t="s">
        <v>103</v>
      </c>
      <c r="F10" s="17" t="s">
        <v>103</v>
      </c>
      <c r="G10" s="17" t="s">
        <v>103</v>
      </c>
      <c r="H10" s="17" t="s">
        <v>103</v>
      </c>
    </row>
    <row r="11" spans="1:8" ht="73.5" customHeight="1">
      <c r="A11" s="17" t="s">
        <v>136</v>
      </c>
      <c r="B11" s="19" t="s">
        <v>134</v>
      </c>
      <c r="C11" s="17" t="s">
        <v>23</v>
      </c>
      <c r="D11" s="209">
        <v>1</v>
      </c>
      <c r="E11" s="209">
        <v>1</v>
      </c>
      <c r="F11" s="17">
        <v>0.5</v>
      </c>
      <c r="G11" s="17">
        <v>0.5</v>
      </c>
      <c r="H11" s="17">
        <v>0.5</v>
      </c>
    </row>
    <row r="12" spans="1:8" ht="21" customHeight="1">
      <c r="A12" s="17" t="s">
        <v>24</v>
      </c>
      <c r="B12" s="222" t="s">
        <v>25</v>
      </c>
      <c r="C12" s="222"/>
      <c r="D12" s="222"/>
      <c r="E12" s="222"/>
      <c r="F12" s="222"/>
      <c r="G12" s="222"/>
      <c r="H12" s="222"/>
    </row>
    <row r="13" spans="1:8" ht="66" customHeight="1">
      <c r="A13" s="17" t="s">
        <v>26</v>
      </c>
      <c r="B13" s="19" t="s">
        <v>137</v>
      </c>
      <c r="C13" s="17" t="s">
        <v>30</v>
      </c>
      <c r="D13" s="17" t="s">
        <v>103</v>
      </c>
      <c r="E13" s="17" t="s">
        <v>127</v>
      </c>
      <c r="F13" s="17" t="s">
        <v>127</v>
      </c>
      <c r="G13" s="17" t="s">
        <v>103</v>
      </c>
      <c r="H13" s="17" t="s">
        <v>127</v>
      </c>
    </row>
    <row r="14" spans="1:8" ht="71.25" customHeight="1">
      <c r="A14" s="17" t="s">
        <v>28</v>
      </c>
      <c r="B14" s="19" t="s">
        <v>138</v>
      </c>
      <c r="C14" s="17" t="s">
        <v>30</v>
      </c>
      <c r="D14" s="91">
        <v>1.6341</v>
      </c>
      <c r="E14" s="91">
        <v>1.6341</v>
      </c>
      <c r="F14" s="91">
        <v>1.6341</v>
      </c>
      <c r="G14" s="91">
        <v>1.6341</v>
      </c>
      <c r="H14" s="91">
        <v>1.6341</v>
      </c>
    </row>
    <row r="16" spans="1:8" ht="15.75">
      <c r="A16" s="221"/>
      <c r="B16" s="221"/>
      <c r="C16" s="221"/>
      <c r="D16" s="221"/>
      <c r="E16" s="221"/>
      <c r="F16" s="32"/>
      <c r="G16" s="32"/>
      <c r="H16" s="35"/>
    </row>
    <row r="17" spans="1:8" ht="6.75" customHeight="1">
      <c r="A17" s="221"/>
      <c r="B17" s="221"/>
      <c r="C17" s="221"/>
      <c r="D17" s="221"/>
      <c r="E17" s="221"/>
      <c r="F17" s="32"/>
      <c r="G17" s="32"/>
      <c r="H17" s="35"/>
    </row>
    <row r="18" spans="1:8" ht="15.75">
      <c r="A18" s="63"/>
      <c r="B18" s="50"/>
      <c r="C18" s="50"/>
      <c r="D18" s="32"/>
      <c r="E18" s="32"/>
      <c r="F18" s="32"/>
      <c r="G18" s="32"/>
      <c r="H18" s="35"/>
    </row>
    <row r="19" spans="1:8" ht="15.75" customHeight="1">
      <c r="A19" s="223"/>
      <c r="B19" s="223"/>
      <c r="C19" s="223"/>
      <c r="D19" s="223"/>
      <c r="E19" s="223"/>
      <c r="F19" s="223"/>
      <c r="G19" s="223"/>
      <c r="H19" s="223"/>
    </row>
    <row r="20" spans="1:8" ht="15.75">
      <c r="A20" s="223"/>
      <c r="B20" s="223"/>
      <c r="C20" s="223"/>
      <c r="D20" s="32"/>
      <c r="E20" s="32"/>
      <c r="F20" s="32"/>
      <c r="G20" s="32"/>
      <c r="H20" s="32"/>
    </row>
    <row r="21" spans="1:8" ht="15.75" customHeight="1">
      <c r="A21" s="32"/>
      <c r="B21" s="223"/>
      <c r="C21" s="223"/>
      <c r="D21" s="223"/>
      <c r="E21" s="223"/>
      <c r="F21" s="223"/>
      <c r="G21" s="223"/>
      <c r="H21" s="223"/>
    </row>
    <row r="22" spans="1:8" ht="15.75">
      <c r="A22" s="32"/>
      <c r="B22" s="33"/>
      <c r="C22" s="32"/>
      <c r="D22" s="32"/>
      <c r="E22" s="32"/>
      <c r="F22" s="32"/>
      <c r="G22" s="32"/>
      <c r="H22" s="35"/>
    </row>
    <row r="23" spans="1:8" ht="15.75">
      <c r="A23" s="32"/>
      <c r="B23" s="223"/>
      <c r="C23" s="223"/>
      <c r="D23" s="223"/>
      <c r="E23" s="223"/>
      <c r="F23" s="223"/>
      <c r="G23" s="223"/>
      <c r="H23" s="223"/>
    </row>
    <row r="24" spans="1:8" ht="15.75">
      <c r="A24" s="32"/>
      <c r="B24" s="33"/>
      <c r="C24" s="32"/>
      <c r="D24" s="32"/>
      <c r="E24" s="32"/>
      <c r="F24" s="32"/>
      <c r="G24" s="32"/>
      <c r="H24" s="35"/>
    </row>
    <row r="25" spans="1:8" ht="15.75">
      <c r="A25" s="32"/>
      <c r="B25" s="33"/>
      <c r="C25" s="32"/>
      <c r="D25" s="32"/>
      <c r="E25" s="32"/>
      <c r="F25" s="32"/>
      <c r="G25" s="32"/>
      <c r="H25" s="35"/>
    </row>
    <row r="26" spans="1:8" ht="15.75">
      <c r="A26" s="32"/>
      <c r="B26" s="33"/>
      <c r="C26" s="32"/>
      <c r="D26" s="32"/>
      <c r="E26" s="32"/>
      <c r="F26" s="32"/>
      <c r="G26" s="32"/>
      <c r="H26" s="35"/>
    </row>
    <row r="27" spans="1:8" ht="15.75" customHeight="1">
      <c r="A27" s="32"/>
      <c r="B27" s="223"/>
      <c r="C27" s="223"/>
      <c r="D27" s="223"/>
      <c r="E27" s="223"/>
      <c r="F27" s="223"/>
      <c r="G27" s="223"/>
      <c r="H27" s="223"/>
    </row>
    <row r="28" spans="1:8" ht="15.75">
      <c r="A28" s="32"/>
      <c r="B28" s="33"/>
      <c r="C28" s="32"/>
      <c r="D28" s="64"/>
      <c r="E28" s="64"/>
      <c r="F28" s="64"/>
      <c r="G28" s="64"/>
      <c r="H28" s="35"/>
    </row>
    <row r="29" spans="1:8" ht="15.75">
      <c r="A29" s="32"/>
      <c r="B29" s="33"/>
      <c r="C29" s="32"/>
      <c r="D29" s="34"/>
      <c r="E29" s="34"/>
      <c r="F29" s="34"/>
      <c r="G29" s="34"/>
      <c r="H29" s="35"/>
    </row>
    <row r="30" spans="1:8" ht="15.75">
      <c r="A30" s="32"/>
      <c r="B30" s="33"/>
      <c r="C30" s="32"/>
      <c r="D30" s="34"/>
      <c r="E30" s="34"/>
      <c r="F30" s="34"/>
      <c r="G30" s="34"/>
      <c r="H30" s="35"/>
    </row>
    <row r="31" spans="1:8" ht="15.75">
      <c r="A31" s="221"/>
      <c r="B31" s="221"/>
      <c r="C31" s="221"/>
      <c r="D31" s="221"/>
      <c r="E31" s="221"/>
      <c r="F31" s="221"/>
      <c r="G31" s="99"/>
      <c r="H31" s="35"/>
    </row>
    <row r="32" spans="1:8" ht="15.75">
      <c r="A32" s="62"/>
      <c r="B32" s="35"/>
      <c r="C32" s="65"/>
      <c r="D32" s="65"/>
      <c r="E32" s="65"/>
      <c r="F32" s="35"/>
      <c r="G32" s="35"/>
      <c r="H32" s="35"/>
    </row>
    <row r="33" spans="1:8" ht="15.75">
      <c r="A33" s="223"/>
      <c r="B33" s="223"/>
      <c r="C33" s="223"/>
      <c r="D33" s="223"/>
      <c r="E33" s="223"/>
      <c r="F33" s="223"/>
      <c r="G33" s="223"/>
      <c r="H33" s="223"/>
    </row>
    <row r="34" spans="1:8" ht="15.75">
      <c r="A34" s="223"/>
      <c r="B34" s="223"/>
      <c r="C34" s="223"/>
      <c r="D34" s="32"/>
      <c r="E34" s="32"/>
      <c r="F34" s="32"/>
      <c r="G34" s="32"/>
      <c r="H34" s="32"/>
    </row>
    <row r="35" spans="1:8" ht="15.75">
      <c r="A35" s="32"/>
      <c r="B35" s="223"/>
      <c r="C35" s="223"/>
      <c r="D35" s="223"/>
      <c r="E35" s="223"/>
      <c r="F35" s="223"/>
      <c r="G35" s="223"/>
      <c r="H35" s="223"/>
    </row>
    <row r="36" spans="1:8" ht="15.75">
      <c r="A36" s="32"/>
      <c r="B36" s="33"/>
      <c r="C36" s="32"/>
      <c r="D36" s="32"/>
      <c r="E36" s="32"/>
      <c r="F36" s="32"/>
      <c r="G36" s="32"/>
      <c r="H36" s="35"/>
    </row>
    <row r="37" spans="1:8" ht="15.75">
      <c r="A37" s="32"/>
      <c r="B37" s="33"/>
      <c r="C37" s="32"/>
      <c r="D37" s="32"/>
      <c r="E37" s="32"/>
      <c r="F37" s="32"/>
      <c r="G37" s="32"/>
      <c r="H37" s="35"/>
    </row>
    <row r="38" spans="1:8" ht="15.75">
      <c r="A38" s="32"/>
      <c r="B38" s="223"/>
      <c r="C38" s="223"/>
      <c r="D38" s="223"/>
      <c r="E38" s="223"/>
      <c r="F38" s="223"/>
      <c r="G38" s="223"/>
      <c r="H38" s="223"/>
    </row>
    <row r="39" spans="1:8" ht="15.75">
      <c r="A39" s="32"/>
      <c r="B39" s="33"/>
      <c r="C39" s="32"/>
      <c r="D39" s="32"/>
      <c r="E39" s="32"/>
      <c r="F39" s="32"/>
      <c r="G39" s="32"/>
      <c r="H39" s="35"/>
    </row>
    <row r="40" spans="1:8" ht="15.75">
      <c r="A40" s="32"/>
      <c r="B40" s="223"/>
      <c r="C40" s="223"/>
      <c r="D40" s="223"/>
      <c r="E40" s="223"/>
      <c r="F40" s="223"/>
      <c r="G40" s="223"/>
      <c r="H40" s="223"/>
    </row>
    <row r="41" spans="1:8" ht="15.75">
      <c r="A41" s="32"/>
      <c r="B41" s="33"/>
      <c r="C41" s="32"/>
      <c r="D41" s="32"/>
      <c r="E41" s="32"/>
      <c r="F41" s="32"/>
      <c r="G41" s="32"/>
      <c r="H41" s="35"/>
    </row>
    <row r="42" spans="1:8" ht="15.75">
      <c r="A42" s="32"/>
      <c r="B42" s="33"/>
      <c r="C42" s="32"/>
      <c r="D42" s="64"/>
      <c r="E42" s="64"/>
      <c r="F42" s="64"/>
      <c r="G42" s="64"/>
      <c r="H42" s="35"/>
    </row>
    <row r="43" spans="1:8" ht="15.75">
      <c r="A43" s="32"/>
      <c r="B43" s="33"/>
      <c r="C43" s="32"/>
      <c r="D43" s="66"/>
      <c r="E43" s="66"/>
      <c r="F43" s="66"/>
      <c r="G43" s="66"/>
      <c r="H43" s="35"/>
    </row>
    <row r="44" spans="1:8" ht="15.75">
      <c r="A44" s="65"/>
      <c r="B44" s="35"/>
      <c r="C44" s="65"/>
      <c r="D44" s="65"/>
      <c r="E44" s="65"/>
      <c r="F44" s="35"/>
      <c r="G44" s="35"/>
      <c r="H44" s="35"/>
    </row>
    <row r="45" spans="1:8" ht="15.75">
      <c r="A45" s="65"/>
      <c r="B45" s="35"/>
      <c r="C45" s="65"/>
      <c r="D45" s="65"/>
      <c r="E45" s="65"/>
      <c r="F45" s="35"/>
      <c r="G45" s="35"/>
      <c r="H45" s="35"/>
    </row>
  </sheetData>
  <sheetProtection/>
  <mergeCells count="25">
    <mergeCell ref="B40:H40"/>
    <mergeCell ref="A2:H2"/>
    <mergeCell ref="B21:H21"/>
    <mergeCell ref="B23:H23"/>
    <mergeCell ref="B27:H27"/>
    <mergeCell ref="A31:F31"/>
    <mergeCell ref="A33:A34"/>
    <mergeCell ref="B33:B34"/>
    <mergeCell ref="A16:E17"/>
    <mergeCell ref="C33:C34"/>
    <mergeCell ref="B38:H38"/>
    <mergeCell ref="A19:A20"/>
    <mergeCell ref="B19:B20"/>
    <mergeCell ref="C19:C20"/>
    <mergeCell ref="D19:H19"/>
    <mergeCell ref="B35:H35"/>
    <mergeCell ref="B1:H1"/>
    <mergeCell ref="A4:A5"/>
    <mergeCell ref="B4:B5"/>
    <mergeCell ref="C4:C5"/>
    <mergeCell ref="D4:H4"/>
    <mergeCell ref="D33:H33"/>
    <mergeCell ref="B6:H6"/>
    <mergeCell ref="B8:H8"/>
    <mergeCell ref="B12:H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rowBreaks count="1" manualBreakCount="1">
    <brk id="2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view="pageBreakPreview" zoomScaleSheetLayoutView="100" workbookViewId="0" topLeftCell="A46">
      <selection activeCell="C48" sqref="C48"/>
    </sheetView>
  </sheetViews>
  <sheetFormatPr defaultColWidth="9.00390625" defaultRowHeight="12.75"/>
  <cols>
    <col min="1" max="1" width="12.375" style="20" bestFit="1" customWidth="1"/>
    <col min="2" max="2" width="29.25390625" style="20" customWidth="1"/>
    <col min="3" max="3" width="39.75390625" style="20" customWidth="1"/>
    <col min="4" max="4" width="39.125" style="20" customWidth="1"/>
    <col min="5" max="5" width="41.625" style="20" customWidth="1"/>
    <col min="6" max="6" width="30.125" style="20" customWidth="1"/>
    <col min="7" max="8" width="13.75390625" style="20" customWidth="1"/>
    <col min="9" max="9" width="17.625" style="20" customWidth="1"/>
    <col min="10" max="10" width="15.875" style="20" customWidth="1"/>
    <col min="11" max="16384" width="9.125" style="20" customWidth="1"/>
  </cols>
  <sheetData>
    <row r="1" spans="1:16" ht="37.5" customHeight="1">
      <c r="A1" s="227" t="s">
        <v>303</v>
      </c>
      <c r="B1" s="227"/>
      <c r="C1" s="227"/>
      <c r="D1" s="227"/>
      <c r="E1" s="227"/>
      <c r="F1" s="227"/>
      <c r="G1" s="227"/>
      <c r="H1" s="227"/>
      <c r="I1" s="227"/>
      <c r="J1" s="227"/>
      <c r="K1" s="27"/>
      <c r="L1" s="27"/>
      <c r="M1" s="27"/>
      <c r="N1" s="27"/>
      <c r="O1" s="27"/>
      <c r="P1" s="27"/>
    </row>
    <row r="2" spans="1:16" ht="19.5" customHeight="1">
      <c r="A2" s="220" t="s">
        <v>96</v>
      </c>
      <c r="B2" s="220"/>
      <c r="C2" s="220"/>
      <c r="D2" s="220"/>
      <c r="E2" s="220"/>
      <c r="F2" s="220"/>
      <c r="G2" s="220"/>
      <c r="H2" s="220"/>
      <c r="I2" s="220"/>
      <c r="J2" s="220"/>
      <c r="K2" s="26"/>
      <c r="L2" s="26"/>
      <c r="M2" s="26"/>
      <c r="N2" s="26"/>
      <c r="O2" s="26"/>
      <c r="P2" s="26"/>
    </row>
    <row r="3" spans="1:16" ht="19.5" customHeight="1" hidden="1">
      <c r="A3" s="220" t="s">
        <v>111</v>
      </c>
      <c r="B3" s="220"/>
      <c r="C3" s="220"/>
      <c r="D3" s="220"/>
      <c r="E3" s="220"/>
      <c r="F3" s="220"/>
      <c r="G3" s="220"/>
      <c r="H3" s="220"/>
      <c r="I3" s="220"/>
      <c r="J3" s="220"/>
      <c r="K3" s="26"/>
      <c r="L3" s="26"/>
      <c r="M3" s="26"/>
      <c r="N3" s="26"/>
      <c r="O3" s="26"/>
      <c r="P3" s="26"/>
    </row>
    <row r="4" spans="1:16" ht="19.5" customHeight="1">
      <c r="A4" s="44"/>
      <c r="B4" s="44"/>
      <c r="C4" s="44"/>
      <c r="D4" s="44"/>
      <c r="E4" s="44"/>
      <c r="F4" s="44"/>
      <c r="G4" s="44"/>
      <c r="H4" s="44"/>
      <c r="I4" s="3"/>
      <c r="J4" s="44"/>
      <c r="K4" s="26"/>
      <c r="L4" s="26"/>
      <c r="M4" s="26"/>
      <c r="N4" s="26"/>
      <c r="O4" s="26"/>
      <c r="P4" s="26"/>
    </row>
    <row r="5" spans="1:16" ht="47.25" customHeight="1">
      <c r="A5" s="236" t="s">
        <v>11</v>
      </c>
      <c r="B5" s="237" t="s">
        <v>78</v>
      </c>
      <c r="C5" s="237" t="s">
        <v>33</v>
      </c>
      <c r="D5" s="237" t="s">
        <v>34</v>
      </c>
      <c r="E5" s="236" t="s">
        <v>35</v>
      </c>
      <c r="F5" s="236"/>
      <c r="G5" s="236" t="s">
        <v>38</v>
      </c>
      <c r="H5" s="236"/>
      <c r="I5" s="237" t="s">
        <v>41</v>
      </c>
      <c r="J5" s="237" t="s">
        <v>79</v>
      </c>
      <c r="K5" s="24"/>
      <c r="L5" s="24"/>
      <c r="M5" s="24"/>
      <c r="N5" s="24"/>
      <c r="O5" s="24"/>
      <c r="P5" s="24"/>
    </row>
    <row r="6" spans="1:16" ht="33.75" customHeight="1">
      <c r="A6" s="236"/>
      <c r="B6" s="237"/>
      <c r="C6" s="237"/>
      <c r="D6" s="237"/>
      <c r="E6" s="18" t="s">
        <v>36</v>
      </c>
      <c r="F6" s="18" t="s">
        <v>37</v>
      </c>
      <c r="G6" s="21" t="s">
        <v>39</v>
      </c>
      <c r="H6" s="21" t="s">
        <v>40</v>
      </c>
      <c r="I6" s="237"/>
      <c r="J6" s="237"/>
      <c r="K6" s="25"/>
      <c r="L6" s="25"/>
      <c r="M6" s="25"/>
      <c r="N6" s="25"/>
      <c r="O6" s="25"/>
      <c r="P6" s="25"/>
    </row>
    <row r="7" spans="1:16" ht="14.25" customHeight="1">
      <c r="A7" s="21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21">
        <v>7</v>
      </c>
      <c r="H7" s="21">
        <v>8</v>
      </c>
      <c r="I7" s="18">
        <v>9</v>
      </c>
      <c r="J7" s="18">
        <v>10</v>
      </c>
      <c r="K7" s="25"/>
      <c r="L7" s="25"/>
      <c r="M7" s="25"/>
      <c r="N7" s="25"/>
      <c r="O7" s="25"/>
      <c r="P7" s="25"/>
    </row>
    <row r="8" spans="1:16" ht="32.25" customHeight="1">
      <c r="A8" s="234" t="s">
        <v>54</v>
      </c>
      <c r="B8" s="234"/>
      <c r="C8" s="234"/>
      <c r="D8" s="234"/>
      <c r="E8" s="234"/>
      <c r="F8" s="234"/>
      <c r="G8" s="234"/>
      <c r="H8" s="234"/>
      <c r="I8" s="234"/>
      <c r="J8" s="234"/>
      <c r="K8" s="25"/>
      <c r="L8" s="25"/>
      <c r="M8" s="25"/>
      <c r="N8" s="25"/>
      <c r="O8" s="25"/>
      <c r="P8" s="25"/>
    </row>
    <row r="9" spans="1:16" ht="32.25" customHeight="1">
      <c r="A9" s="238" t="s">
        <v>139</v>
      </c>
      <c r="B9" s="239"/>
      <c r="C9" s="239"/>
      <c r="D9" s="239"/>
      <c r="E9" s="239"/>
      <c r="F9" s="239"/>
      <c r="G9" s="239"/>
      <c r="H9" s="239"/>
      <c r="I9" s="239"/>
      <c r="J9" s="240"/>
      <c r="K9" s="25"/>
      <c r="L9" s="25"/>
      <c r="M9" s="25"/>
      <c r="N9" s="25"/>
      <c r="O9" s="25"/>
      <c r="P9" s="25"/>
    </row>
    <row r="10" spans="1:10" ht="97.5" customHeight="1">
      <c r="A10" s="21" t="s">
        <v>42</v>
      </c>
      <c r="B10" s="48" t="s">
        <v>162</v>
      </c>
      <c r="C10" s="48" t="s">
        <v>165</v>
      </c>
      <c r="D10" s="23" t="s">
        <v>168</v>
      </c>
      <c r="E10" s="18" t="s">
        <v>103</v>
      </c>
      <c r="F10" s="23" t="s">
        <v>170</v>
      </c>
      <c r="G10" s="93" t="s">
        <v>103</v>
      </c>
      <c r="H10" s="116" t="s">
        <v>103</v>
      </c>
      <c r="I10" s="21">
        <v>2022</v>
      </c>
      <c r="J10" s="21">
        <v>2022</v>
      </c>
    </row>
    <row r="11" spans="1:10" ht="97.5" customHeight="1">
      <c r="A11" s="114" t="s">
        <v>43</v>
      </c>
      <c r="B11" s="115" t="s">
        <v>163</v>
      </c>
      <c r="C11" s="48" t="s">
        <v>166</v>
      </c>
      <c r="D11" s="23" t="s">
        <v>168</v>
      </c>
      <c r="E11" s="18"/>
      <c r="F11" s="23" t="s">
        <v>171</v>
      </c>
      <c r="G11" s="93" t="s">
        <v>103</v>
      </c>
      <c r="H11" s="93" t="s">
        <v>103</v>
      </c>
      <c r="I11" s="21">
        <v>2023</v>
      </c>
      <c r="J11" s="21">
        <v>2023</v>
      </c>
    </row>
    <row r="12" spans="1:10" ht="97.5" customHeight="1">
      <c r="A12" s="21" t="s">
        <v>161</v>
      </c>
      <c r="B12" s="95" t="s">
        <v>164</v>
      </c>
      <c r="C12" s="48" t="s">
        <v>167</v>
      </c>
      <c r="D12" s="23" t="s">
        <v>169</v>
      </c>
      <c r="E12" s="18"/>
      <c r="F12" s="23" t="s">
        <v>172</v>
      </c>
      <c r="G12" s="93" t="s">
        <v>103</v>
      </c>
      <c r="H12" s="116" t="s">
        <v>103</v>
      </c>
      <c r="I12" s="21">
        <v>2022</v>
      </c>
      <c r="J12" s="21">
        <v>2022</v>
      </c>
    </row>
    <row r="13" spans="1:10" ht="15.75">
      <c r="A13" s="232" t="s">
        <v>51</v>
      </c>
      <c r="B13" s="232"/>
      <c r="C13" s="232"/>
      <c r="D13" s="232"/>
      <c r="E13" s="232"/>
      <c r="F13" s="232"/>
      <c r="G13" s="232"/>
      <c r="H13" s="232"/>
      <c r="I13" s="232"/>
      <c r="J13" s="232"/>
    </row>
    <row r="14" spans="1:10" ht="31.5">
      <c r="A14" s="114" t="s">
        <v>44</v>
      </c>
      <c r="B14" s="115" t="s">
        <v>173</v>
      </c>
      <c r="C14" s="205" t="s">
        <v>174</v>
      </c>
      <c r="D14" s="206" t="s">
        <v>168</v>
      </c>
      <c r="E14" s="207"/>
      <c r="F14" s="151" t="s">
        <v>175</v>
      </c>
      <c r="G14" s="207" t="s">
        <v>103</v>
      </c>
      <c r="H14" s="207" t="s">
        <v>103</v>
      </c>
      <c r="I14" s="114">
        <v>2022</v>
      </c>
      <c r="J14" s="114">
        <v>2023</v>
      </c>
    </row>
    <row r="15" spans="1:10" ht="15.75">
      <c r="A15" s="167"/>
      <c r="B15" s="204"/>
      <c r="C15" s="204"/>
      <c r="D15" s="204"/>
      <c r="E15" s="204"/>
      <c r="F15" s="204"/>
      <c r="G15" s="204"/>
      <c r="H15" s="204"/>
      <c r="I15" s="204"/>
      <c r="J15" s="208"/>
    </row>
    <row r="16" spans="1:10" ht="15.75">
      <c r="A16" s="235" t="s">
        <v>52</v>
      </c>
      <c r="B16" s="235"/>
      <c r="C16" s="235"/>
      <c r="D16" s="235"/>
      <c r="E16" s="235"/>
      <c r="F16" s="235"/>
      <c r="G16" s="235"/>
      <c r="H16" s="235"/>
      <c r="I16" s="235"/>
      <c r="J16" s="235"/>
    </row>
    <row r="17" spans="1:10" ht="63">
      <c r="A17" s="21" t="s">
        <v>46</v>
      </c>
      <c r="B17" s="95" t="s">
        <v>188</v>
      </c>
      <c r="C17" s="48" t="s">
        <v>202</v>
      </c>
      <c r="D17" s="49" t="s">
        <v>168</v>
      </c>
      <c r="E17" s="23" t="s">
        <v>203</v>
      </c>
      <c r="F17" s="23" t="s">
        <v>204</v>
      </c>
      <c r="G17" s="93">
        <v>100</v>
      </c>
      <c r="H17" s="93">
        <v>0</v>
      </c>
      <c r="I17" s="21">
        <v>2022</v>
      </c>
      <c r="J17" s="21">
        <v>2022</v>
      </c>
    </row>
    <row r="18" spans="1:10" ht="63">
      <c r="A18" s="21" t="s">
        <v>47</v>
      </c>
      <c r="B18" s="95" t="s">
        <v>189</v>
      </c>
      <c r="C18" s="48" t="s">
        <v>205</v>
      </c>
      <c r="D18" s="49" t="s">
        <v>168</v>
      </c>
      <c r="E18" s="23" t="s">
        <v>206</v>
      </c>
      <c r="F18" s="23" t="s">
        <v>207</v>
      </c>
      <c r="G18" s="93">
        <v>100</v>
      </c>
      <c r="H18" s="93">
        <v>0</v>
      </c>
      <c r="I18" s="21">
        <v>2022</v>
      </c>
      <c r="J18" s="21">
        <v>2022</v>
      </c>
    </row>
    <row r="19" spans="1:10" ht="63">
      <c r="A19" s="21" t="s">
        <v>176</v>
      </c>
      <c r="B19" s="48" t="s">
        <v>190</v>
      </c>
      <c r="C19" s="48" t="s">
        <v>208</v>
      </c>
      <c r="D19" s="49" t="s">
        <v>168</v>
      </c>
      <c r="E19" s="23" t="s">
        <v>209</v>
      </c>
      <c r="F19" s="23" t="s">
        <v>210</v>
      </c>
      <c r="G19" s="93">
        <v>100</v>
      </c>
      <c r="H19" s="93">
        <v>0</v>
      </c>
      <c r="I19" s="21">
        <v>2022</v>
      </c>
      <c r="J19" s="21">
        <v>2022</v>
      </c>
    </row>
    <row r="20" spans="1:10" ht="63">
      <c r="A20" s="21" t="s">
        <v>177</v>
      </c>
      <c r="B20" s="48" t="s">
        <v>191</v>
      </c>
      <c r="C20" s="95" t="s">
        <v>211</v>
      </c>
      <c r="D20" s="49" t="s">
        <v>168</v>
      </c>
      <c r="E20" s="23" t="s">
        <v>212</v>
      </c>
      <c r="F20" s="23" t="s">
        <v>213</v>
      </c>
      <c r="G20" s="93">
        <v>100</v>
      </c>
      <c r="H20" s="93">
        <v>0</v>
      </c>
      <c r="I20" s="21">
        <v>2022</v>
      </c>
      <c r="J20" s="21">
        <v>2022</v>
      </c>
    </row>
    <row r="21" spans="1:10" ht="63">
      <c r="A21" s="21" t="s">
        <v>178</v>
      </c>
      <c r="B21" s="48" t="s">
        <v>192</v>
      </c>
      <c r="C21" s="95" t="s">
        <v>214</v>
      </c>
      <c r="D21" s="49" t="s">
        <v>168</v>
      </c>
      <c r="E21" s="23" t="s">
        <v>215</v>
      </c>
      <c r="F21" s="23" t="s">
        <v>216</v>
      </c>
      <c r="G21" s="93">
        <v>100</v>
      </c>
      <c r="H21" s="93">
        <v>0</v>
      </c>
      <c r="I21" s="21">
        <v>2022</v>
      </c>
      <c r="J21" s="21">
        <v>2022</v>
      </c>
    </row>
    <row r="22" spans="1:10" ht="63">
      <c r="A22" s="21" t="s">
        <v>179</v>
      </c>
      <c r="B22" s="48" t="s">
        <v>193</v>
      </c>
      <c r="C22" s="95" t="s">
        <v>217</v>
      </c>
      <c r="D22" s="49" t="s">
        <v>168</v>
      </c>
      <c r="E22" s="23" t="s">
        <v>218</v>
      </c>
      <c r="F22" s="23" t="s">
        <v>219</v>
      </c>
      <c r="G22" s="93">
        <v>100</v>
      </c>
      <c r="H22" s="93">
        <v>0</v>
      </c>
      <c r="I22" s="21">
        <v>2022</v>
      </c>
      <c r="J22" s="21">
        <v>2022</v>
      </c>
    </row>
    <row r="23" spans="1:10" ht="63">
      <c r="A23" s="21" t="s">
        <v>180</v>
      </c>
      <c r="B23" s="48" t="s">
        <v>194</v>
      </c>
      <c r="C23" s="95" t="s">
        <v>220</v>
      </c>
      <c r="D23" s="49" t="s">
        <v>168</v>
      </c>
      <c r="E23" s="23" t="s">
        <v>221</v>
      </c>
      <c r="F23" s="23" t="s">
        <v>222</v>
      </c>
      <c r="G23" s="93">
        <v>100</v>
      </c>
      <c r="H23" s="93">
        <v>0</v>
      </c>
      <c r="I23" s="21">
        <v>2022</v>
      </c>
      <c r="J23" s="21">
        <v>2022</v>
      </c>
    </row>
    <row r="24" spans="1:10" ht="63">
      <c r="A24" s="21" t="s">
        <v>181</v>
      </c>
      <c r="B24" s="31" t="s">
        <v>195</v>
      </c>
      <c r="C24" s="95" t="s">
        <v>223</v>
      </c>
      <c r="D24" s="49" t="s">
        <v>168</v>
      </c>
      <c r="E24" s="23" t="s">
        <v>224</v>
      </c>
      <c r="F24" s="23" t="s">
        <v>225</v>
      </c>
      <c r="G24" s="93">
        <v>100</v>
      </c>
      <c r="H24" s="93">
        <v>0</v>
      </c>
      <c r="I24" s="21">
        <v>2022</v>
      </c>
      <c r="J24" s="21">
        <v>2022</v>
      </c>
    </row>
    <row r="25" spans="1:10" ht="63">
      <c r="A25" s="21" t="s">
        <v>182</v>
      </c>
      <c r="B25" s="48" t="s">
        <v>196</v>
      </c>
      <c r="C25" s="95" t="s">
        <v>226</v>
      </c>
      <c r="D25" s="49" t="s">
        <v>168</v>
      </c>
      <c r="E25" s="23" t="s">
        <v>227</v>
      </c>
      <c r="F25" s="23" t="s">
        <v>228</v>
      </c>
      <c r="G25" s="93">
        <v>100</v>
      </c>
      <c r="H25" s="93">
        <v>0</v>
      </c>
      <c r="I25" s="21">
        <v>2023</v>
      </c>
      <c r="J25" s="21">
        <v>2023</v>
      </c>
    </row>
    <row r="26" spans="1:10" ht="63">
      <c r="A26" s="21" t="s">
        <v>183</v>
      </c>
      <c r="B26" s="95" t="s">
        <v>197</v>
      </c>
      <c r="C26" s="95" t="s">
        <v>229</v>
      </c>
      <c r="D26" s="49" t="s">
        <v>168</v>
      </c>
      <c r="E26" s="23" t="s">
        <v>230</v>
      </c>
      <c r="F26" s="23" t="s">
        <v>231</v>
      </c>
      <c r="G26" s="93">
        <v>100</v>
      </c>
      <c r="H26" s="93">
        <v>0</v>
      </c>
      <c r="I26" s="21">
        <v>2023</v>
      </c>
      <c r="J26" s="21">
        <v>2023</v>
      </c>
    </row>
    <row r="27" spans="1:10" ht="63">
      <c r="A27" s="21" t="s">
        <v>184</v>
      </c>
      <c r="B27" s="48" t="s">
        <v>198</v>
      </c>
      <c r="C27" s="95" t="s">
        <v>232</v>
      </c>
      <c r="D27" s="49" t="s">
        <v>168</v>
      </c>
      <c r="E27" s="23" t="s">
        <v>233</v>
      </c>
      <c r="F27" s="23" t="s">
        <v>234</v>
      </c>
      <c r="G27" s="93">
        <v>100</v>
      </c>
      <c r="H27" s="93">
        <v>0</v>
      </c>
      <c r="I27" s="21">
        <v>2023</v>
      </c>
      <c r="J27" s="21">
        <v>2023</v>
      </c>
    </row>
    <row r="28" spans="1:10" ht="63">
      <c r="A28" s="21" t="s">
        <v>185</v>
      </c>
      <c r="B28" s="95" t="s">
        <v>199</v>
      </c>
      <c r="C28" s="95" t="s">
        <v>235</v>
      </c>
      <c r="D28" s="49" t="s">
        <v>168</v>
      </c>
      <c r="E28" s="23" t="s">
        <v>236</v>
      </c>
      <c r="F28" s="23" t="s">
        <v>237</v>
      </c>
      <c r="G28" s="93">
        <v>100</v>
      </c>
      <c r="H28" s="93">
        <v>0</v>
      </c>
      <c r="I28" s="21">
        <v>2023</v>
      </c>
      <c r="J28" s="21">
        <v>2023</v>
      </c>
    </row>
    <row r="29" spans="1:10" ht="63">
      <c r="A29" s="21" t="s">
        <v>186</v>
      </c>
      <c r="B29" s="48" t="s">
        <v>200</v>
      </c>
      <c r="C29" s="95" t="s">
        <v>238</v>
      </c>
      <c r="D29" s="49" t="s">
        <v>168</v>
      </c>
      <c r="E29" s="23" t="s">
        <v>239</v>
      </c>
      <c r="F29" s="23" t="s">
        <v>240</v>
      </c>
      <c r="G29" s="93">
        <v>100</v>
      </c>
      <c r="H29" s="93">
        <v>0</v>
      </c>
      <c r="I29" s="21">
        <v>2023</v>
      </c>
      <c r="J29" s="21">
        <v>2023</v>
      </c>
    </row>
    <row r="30" spans="1:10" ht="78.75">
      <c r="A30" s="21" t="s">
        <v>187</v>
      </c>
      <c r="B30" s="95" t="s">
        <v>201</v>
      </c>
      <c r="C30" s="95" t="s">
        <v>167</v>
      </c>
      <c r="D30" s="48" t="s">
        <v>169</v>
      </c>
      <c r="E30" s="94" t="s">
        <v>241</v>
      </c>
      <c r="F30" s="94" t="s">
        <v>242</v>
      </c>
      <c r="G30" s="93">
        <v>100</v>
      </c>
      <c r="H30" s="93">
        <v>0</v>
      </c>
      <c r="I30" s="21">
        <v>2022</v>
      </c>
      <c r="J30" s="21">
        <v>2022</v>
      </c>
    </row>
    <row r="31" spans="1:10" ht="15.75">
      <c r="A31" s="232" t="s">
        <v>53</v>
      </c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47.25">
      <c r="A32" s="21" t="s">
        <v>48</v>
      </c>
      <c r="B32" s="48" t="s">
        <v>243</v>
      </c>
      <c r="C32" s="95" t="s">
        <v>244</v>
      </c>
      <c r="D32" s="48" t="s">
        <v>169</v>
      </c>
      <c r="E32" s="49" t="s">
        <v>245</v>
      </c>
      <c r="F32" s="49" t="s">
        <v>246</v>
      </c>
      <c r="G32" s="93">
        <v>85</v>
      </c>
      <c r="H32" s="93">
        <v>0</v>
      </c>
      <c r="I32" s="93">
        <v>2022</v>
      </c>
      <c r="J32" s="93">
        <v>2022</v>
      </c>
    </row>
    <row r="33" spans="1:10" ht="24" customHeight="1">
      <c r="A33" s="234" t="s">
        <v>55</v>
      </c>
      <c r="B33" s="234"/>
      <c r="C33" s="234"/>
      <c r="D33" s="234"/>
      <c r="E33" s="234"/>
      <c r="F33" s="234"/>
      <c r="G33" s="234"/>
      <c r="H33" s="234"/>
      <c r="I33" s="234"/>
      <c r="J33" s="234"/>
    </row>
    <row r="34" spans="1:10" ht="15.75">
      <c r="A34" s="243" t="s">
        <v>56</v>
      </c>
      <c r="B34" s="244"/>
      <c r="C34" s="244"/>
      <c r="D34" s="244"/>
      <c r="E34" s="244"/>
      <c r="F34" s="244"/>
      <c r="G34" s="244"/>
      <c r="H34" s="244"/>
      <c r="I34" s="244"/>
      <c r="J34" s="245"/>
    </row>
    <row r="35" spans="1:10" ht="15.75">
      <c r="A35" s="22" t="s">
        <v>58</v>
      </c>
      <c r="B35" s="22" t="s">
        <v>104</v>
      </c>
      <c r="C35" s="22"/>
      <c r="D35" s="22"/>
      <c r="E35" s="22"/>
      <c r="F35" s="22"/>
      <c r="G35" s="22"/>
      <c r="H35" s="22"/>
      <c r="I35" s="22"/>
      <c r="J35" s="22"/>
    </row>
    <row r="36" spans="1:10" ht="15.75">
      <c r="A36" s="22" t="s">
        <v>59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>
      <c r="A37" s="232" t="s">
        <v>57</v>
      </c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5.75">
      <c r="A38" s="22" t="s">
        <v>60</v>
      </c>
      <c r="B38" s="22" t="s">
        <v>104</v>
      </c>
      <c r="C38" s="22"/>
      <c r="D38" s="22"/>
      <c r="E38" s="22"/>
      <c r="F38" s="22"/>
      <c r="G38" s="22"/>
      <c r="H38" s="22"/>
      <c r="I38" s="22"/>
      <c r="J38" s="22"/>
    </row>
    <row r="39" spans="1:10" ht="15.75">
      <c r="A39" s="22" t="s">
        <v>61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24" customHeight="1">
      <c r="A40" s="234" t="s">
        <v>66</v>
      </c>
      <c r="B40" s="234"/>
      <c r="C40" s="234"/>
      <c r="D40" s="234"/>
      <c r="E40" s="234"/>
      <c r="F40" s="234"/>
      <c r="G40" s="234"/>
      <c r="H40" s="234"/>
      <c r="I40" s="234"/>
      <c r="J40" s="234"/>
    </row>
    <row r="41" spans="1:10" ht="16.5" customHeight="1">
      <c r="A41" s="232" t="s">
        <v>67</v>
      </c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78.75">
      <c r="A42" s="46" t="s">
        <v>62</v>
      </c>
      <c r="B42" s="48" t="s">
        <v>247</v>
      </c>
      <c r="C42" s="48" t="s">
        <v>248</v>
      </c>
      <c r="D42" s="48" t="s">
        <v>249</v>
      </c>
      <c r="E42" s="48" t="s">
        <v>250</v>
      </c>
      <c r="F42" s="48" t="s">
        <v>251</v>
      </c>
      <c r="G42" s="21">
        <v>100</v>
      </c>
      <c r="H42" s="21">
        <v>0</v>
      </c>
      <c r="I42" s="21" t="s">
        <v>252</v>
      </c>
      <c r="J42" s="21">
        <v>2026</v>
      </c>
    </row>
    <row r="43" spans="1:10" ht="78.75">
      <c r="A43" s="46" t="s">
        <v>63</v>
      </c>
      <c r="B43" s="48" t="s">
        <v>253</v>
      </c>
      <c r="C43" s="48" t="s">
        <v>254</v>
      </c>
      <c r="D43" s="48" t="s">
        <v>249</v>
      </c>
      <c r="E43" s="48" t="s">
        <v>255</v>
      </c>
      <c r="F43" s="48" t="s">
        <v>256</v>
      </c>
      <c r="G43" s="21">
        <v>100</v>
      </c>
      <c r="H43" s="21">
        <v>0</v>
      </c>
      <c r="I43" s="21" t="s">
        <v>252</v>
      </c>
      <c r="J43" s="51">
        <v>2026</v>
      </c>
    </row>
    <row r="44" spans="1:10" ht="78.75">
      <c r="A44" s="46" t="s">
        <v>105</v>
      </c>
      <c r="B44" s="48" t="s">
        <v>257</v>
      </c>
      <c r="C44" s="48" t="s">
        <v>254</v>
      </c>
      <c r="D44" s="48" t="s">
        <v>249</v>
      </c>
      <c r="E44" s="48" t="s">
        <v>258</v>
      </c>
      <c r="F44" s="23" t="s">
        <v>259</v>
      </c>
      <c r="G44" s="21">
        <v>100</v>
      </c>
      <c r="H44" s="21">
        <v>0</v>
      </c>
      <c r="I44" s="21" t="s">
        <v>252</v>
      </c>
      <c r="J44" s="21">
        <v>2026</v>
      </c>
    </row>
    <row r="45" spans="1:10" ht="78.75">
      <c r="A45" s="46" t="s">
        <v>108</v>
      </c>
      <c r="B45" s="48" t="s">
        <v>260</v>
      </c>
      <c r="C45" s="23" t="s">
        <v>261</v>
      </c>
      <c r="D45" s="48" t="s">
        <v>249</v>
      </c>
      <c r="E45" s="48" t="s">
        <v>262</v>
      </c>
      <c r="F45" s="48" t="s">
        <v>263</v>
      </c>
      <c r="G45" s="21">
        <v>100</v>
      </c>
      <c r="H45" s="21">
        <v>0</v>
      </c>
      <c r="I45" s="21" t="s">
        <v>264</v>
      </c>
      <c r="J45" s="21">
        <v>2023</v>
      </c>
    </row>
    <row r="46" spans="1:10" ht="78.75">
      <c r="A46" s="46" t="s">
        <v>109</v>
      </c>
      <c r="B46" s="48" t="s">
        <v>265</v>
      </c>
      <c r="C46" s="48" t="s">
        <v>254</v>
      </c>
      <c r="D46" s="48" t="s">
        <v>249</v>
      </c>
      <c r="E46" s="48" t="s">
        <v>266</v>
      </c>
      <c r="F46" s="48" t="s">
        <v>267</v>
      </c>
      <c r="G46" s="21">
        <v>100</v>
      </c>
      <c r="H46" s="21">
        <v>0</v>
      </c>
      <c r="I46" s="21" t="s">
        <v>268</v>
      </c>
      <c r="J46" s="21">
        <v>2024</v>
      </c>
    </row>
    <row r="47" spans="1:10" ht="113.25" customHeight="1">
      <c r="A47" s="49" t="s">
        <v>110</v>
      </c>
      <c r="B47" s="48" t="s">
        <v>269</v>
      </c>
      <c r="C47" s="48" t="s">
        <v>270</v>
      </c>
      <c r="D47" s="49" t="s">
        <v>249</v>
      </c>
      <c r="E47" s="49" t="s">
        <v>271</v>
      </c>
      <c r="F47" s="49" t="s">
        <v>272</v>
      </c>
      <c r="G47" s="21">
        <v>100</v>
      </c>
      <c r="H47" s="21">
        <v>0</v>
      </c>
      <c r="I47" s="21">
        <v>2022</v>
      </c>
      <c r="J47" s="21">
        <v>2022</v>
      </c>
    </row>
    <row r="48" spans="1:10" ht="78.75">
      <c r="A48" s="49" t="s">
        <v>281</v>
      </c>
      <c r="B48" s="48" t="s">
        <v>273</v>
      </c>
      <c r="C48" s="48" t="s">
        <v>270</v>
      </c>
      <c r="D48" s="49" t="s">
        <v>249</v>
      </c>
      <c r="E48" s="49" t="s">
        <v>274</v>
      </c>
      <c r="F48" s="49" t="s">
        <v>275</v>
      </c>
      <c r="G48" s="21">
        <v>100</v>
      </c>
      <c r="H48" s="21">
        <v>0</v>
      </c>
      <c r="I48" s="21" t="s">
        <v>276</v>
      </c>
      <c r="J48" s="21">
        <v>2025</v>
      </c>
    </row>
    <row r="49" spans="1:10" ht="63">
      <c r="A49" s="49" t="s">
        <v>282</v>
      </c>
      <c r="B49" s="48" t="s">
        <v>277</v>
      </c>
      <c r="C49" s="48" t="s">
        <v>278</v>
      </c>
      <c r="D49" s="49" t="s">
        <v>249</v>
      </c>
      <c r="E49" s="49" t="s">
        <v>279</v>
      </c>
      <c r="F49" s="49" t="s">
        <v>280</v>
      </c>
      <c r="G49" s="21">
        <v>100</v>
      </c>
      <c r="H49" s="21">
        <v>0</v>
      </c>
      <c r="I49" s="21" t="s">
        <v>252</v>
      </c>
      <c r="J49" s="21">
        <v>2026</v>
      </c>
    </row>
    <row r="50" spans="1:10" ht="15.75">
      <c r="A50" s="228" t="s">
        <v>68</v>
      </c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s="25" customFormat="1" ht="15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36" customHeight="1">
      <c r="A52" s="233" t="s">
        <v>70</v>
      </c>
      <c r="B52" s="233"/>
      <c r="C52" s="233"/>
      <c r="D52" s="233"/>
      <c r="E52" s="233"/>
      <c r="F52" s="233"/>
      <c r="G52" s="233"/>
      <c r="H52" s="233"/>
      <c r="I52" s="233"/>
      <c r="J52" s="233"/>
    </row>
    <row r="53" spans="1:10" ht="15.75">
      <c r="A53" s="241" t="s">
        <v>103</v>
      </c>
      <c r="B53" s="241"/>
      <c r="C53" s="241"/>
      <c r="D53" s="241"/>
      <c r="E53" s="241"/>
      <c r="F53" s="241"/>
      <c r="G53" s="241"/>
      <c r="H53" s="241"/>
      <c r="I53" s="241"/>
      <c r="J53" s="241"/>
    </row>
    <row r="54" spans="1:10" ht="47.25">
      <c r="A54" s="93" t="s">
        <v>283</v>
      </c>
      <c r="B54" s="95" t="s">
        <v>284</v>
      </c>
      <c r="C54" s="95" t="s">
        <v>285</v>
      </c>
      <c r="D54" s="95" t="s">
        <v>286</v>
      </c>
      <c r="E54" s="94" t="s">
        <v>287</v>
      </c>
      <c r="F54" s="94" t="s">
        <v>288</v>
      </c>
      <c r="G54" s="93">
        <v>85</v>
      </c>
      <c r="H54" s="93">
        <v>0</v>
      </c>
      <c r="I54" s="93">
        <v>2026</v>
      </c>
      <c r="J54" s="93">
        <v>2026</v>
      </c>
    </row>
    <row r="55" spans="1:10" ht="63">
      <c r="A55" s="93" t="s">
        <v>69</v>
      </c>
      <c r="B55" s="95" t="s">
        <v>289</v>
      </c>
      <c r="C55" s="95" t="s">
        <v>290</v>
      </c>
      <c r="D55" s="95" t="s">
        <v>291</v>
      </c>
      <c r="E55" s="94" t="s">
        <v>292</v>
      </c>
      <c r="F55" s="94" t="s">
        <v>293</v>
      </c>
      <c r="G55" s="93">
        <v>85</v>
      </c>
      <c r="H55" s="93">
        <v>0</v>
      </c>
      <c r="I55" s="93">
        <v>2025</v>
      </c>
      <c r="J55" s="93">
        <v>2025</v>
      </c>
    </row>
    <row r="56" spans="1:10" ht="47.25">
      <c r="A56" s="93" t="s">
        <v>294</v>
      </c>
      <c r="B56" s="117" t="s">
        <v>295</v>
      </c>
      <c r="C56" s="95" t="s">
        <v>296</v>
      </c>
      <c r="D56" s="95" t="s">
        <v>286</v>
      </c>
      <c r="E56" s="94" t="s">
        <v>297</v>
      </c>
      <c r="F56" s="94" t="s">
        <v>297</v>
      </c>
      <c r="G56" s="93">
        <v>85</v>
      </c>
      <c r="H56" s="93">
        <v>0</v>
      </c>
      <c r="I56" s="93">
        <v>2022</v>
      </c>
      <c r="J56" s="93">
        <v>2022</v>
      </c>
    </row>
    <row r="57" spans="1:10" ht="47.25">
      <c r="A57" s="93" t="s">
        <v>298</v>
      </c>
      <c r="B57" s="95" t="s">
        <v>299</v>
      </c>
      <c r="C57" s="95" t="s">
        <v>300</v>
      </c>
      <c r="D57" s="95" t="s">
        <v>291</v>
      </c>
      <c r="E57" s="94" t="s">
        <v>301</v>
      </c>
      <c r="F57" s="94" t="s">
        <v>302</v>
      </c>
      <c r="G57" s="93">
        <v>85</v>
      </c>
      <c r="H57" s="93">
        <v>0</v>
      </c>
      <c r="I57" s="93" t="s">
        <v>264</v>
      </c>
      <c r="J57" s="93" t="s">
        <v>264</v>
      </c>
    </row>
    <row r="58" spans="1:10" ht="19.5" customHeight="1">
      <c r="A58" s="234" t="s">
        <v>75</v>
      </c>
      <c r="B58" s="234"/>
      <c r="C58" s="234"/>
      <c r="D58" s="234"/>
      <c r="E58" s="234"/>
      <c r="F58" s="234"/>
      <c r="G58" s="234"/>
      <c r="H58" s="234"/>
      <c r="I58" s="234"/>
      <c r="J58" s="234"/>
    </row>
    <row r="59" spans="1:10" ht="15.75">
      <c r="A59" s="108" t="s">
        <v>420</v>
      </c>
      <c r="B59" s="202"/>
      <c r="C59" s="202"/>
      <c r="D59" s="202"/>
      <c r="E59" s="202"/>
      <c r="F59" s="202"/>
      <c r="G59" s="202"/>
      <c r="H59" s="202"/>
      <c r="I59" s="202"/>
      <c r="J59" s="203"/>
    </row>
    <row r="60" spans="1:10" ht="15.75" customHeight="1">
      <c r="A60" s="22" t="s">
        <v>71</v>
      </c>
      <c r="B60" s="22" t="s">
        <v>104</v>
      </c>
      <c r="C60" s="22"/>
      <c r="D60" s="22"/>
      <c r="E60" s="22"/>
      <c r="F60" s="22"/>
      <c r="G60" s="22"/>
      <c r="H60" s="22"/>
      <c r="I60" s="22"/>
      <c r="J60" s="22"/>
    </row>
    <row r="61" spans="1:10" ht="15.75" customHeight="1">
      <c r="A61" s="22" t="s">
        <v>72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75" customHeight="1">
      <c r="A62" s="201" t="s">
        <v>76</v>
      </c>
      <c r="B62" s="202"/>
      <c r="C62" s="202"/>
      <c r="D62" s="202"/>
      <c r="E62" s="202"/>
      <c r="F62" s="202"/>
      <c r="G62" s="202"/>
      <c r="H62" s="202"/>
      <c r="I62" s="202"/>
      <c r="J62" s="203"/>
    </row>
    <row r="63" spans="1:10" ht="15.75" customHeight="1">
      <c r="A63" s="22" t="s">
        <v>73</v>
      </c>
      <c r="B63" s="22" t="s">
        <v>104</v>
      </c>
      <c r="C63" s="22"/>
      <c r="D63" s="22"/>
      <c r="E63" s="22"/>
      <c r="F63" s="22"/>
      <c r="G63" s="22"/>
      <c r="H63" s="22"/>
      <c r="I63" s="22"/>
      <c r="J63" s="22"/>
    </row>
    <row r="64" spans="1:10" ht="15.75" customHeight="1">
      <c r="A64" s="22" t="s">
        <v>74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75">
      <c r="A65" s="242"/>
      <c r="B65" s="242"/>
      <c r="C65" s="242"/>
      <c r="D65" s="242"/>
      <c r="E65" s="242"/>
      <c r="F65" s="242"/>
      <c r="G65" s="242"/>
      <c r="H65" s="242"/>
      <c r="I65" s="242"/>
      <c r="J65" s="242"/>
    </row>
    <row r="66" spans="1:12" ht="33.7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5"/>
      <c r="L66" s="25"/>
    </row>
    <row r="67" spans="1:12" ht="15.75" customHeight="1">
      <c r="A67" s="230"/>
      <c r="B67" s="229"/>
      <c r="C67" s="229"/>
      <c r="D67" s="229"/>
      <c r="E67" s="230"/>
      <c r="F67" s="230"/>
      <c r="G67" s="230"/>
      <c r="H67" s="230"/>
      <c r="I67" s="229"/>
      <c r="J67" s="229"/>
      <c r="K67" s="25"/>
      <c r="L67" s="25"/>
    </row>
    <row r="68" spans="1:12" ht="15.75">
      <c r="A68" s="230"/>
      <c r="B68" s="229"/>
      <c r="C68" s="229"/>
      <c r="D68" s="229"/>
      <c r="E68" s="64"/>
      <c r="F68" s="64"/>
      <c r="G68" s="24"/>
      <c r="H68" s="24"/>
      <c r="I68" s="229"/>
      <c r="J68" s="229"/>
      <c r="K68" s="25"/>
      <c r="L68" s="25"/>
    </row>
    <row r="69" spans="1:12" ht="15.75">
      <c r="A69" s="24"/>
      <c r="B69" s="64"/>
      <c r="C69" s="64"/>
      <c r="D69" s="64"/>
      <c r="E69" s="64"/>
      <c r="F69" s="64"/>
      <c r="G69" s="24"/>
      <c r="H69" s="24"/>
      <c r="I69" s="64"/>
      <c r="J69" s="64"/>
      <c r="K69" s="25"/>
      <c r="L69" s="25"/>
    </row>
    <row r="70" spans="1:12" ht="30.75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5"/>
      <c r="L70" s="25"/>
    </row>
    <row r="71" spans="1:12" ht="15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5"/>
      <c r="L71" s="25"/>
    </row>
    <row r="72" spans="1:12" ht="15.75">
      <c r="A72" s="24"/>
      <c r="B72" s="25"/>
      <c r="C72" s="25"/>
      <c r="D72" s="25"/>
      <c r="E72" s="67"/>
      <c r="F72" s="67"/>
      <c r="G72" s="25"/>
      <c r="H72" s="25"/>
      <c r="I72" s="25"/>
      <c r="J72" s="25"/>
      <c r="K72" s="25"/>
      <c r="L72" s="25"/>
    </row>
    <row r="73" spans="1:12" ht="15.7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5.75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5"/>
      <c r="L74" s="25"/>
    </row>
    <row r="75" spans="1:12" ht="15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5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5.75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5"/>
      <c r="L77" s="25"/>
    </row>
    <row r="78" spans="1:12" ht="15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5.7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5.7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5"/>
      <c r="L80" s="25"/>
    </row>
    <row r="81" spans="1:12" ht="15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5.7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32.25" customHeight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5"/>
      <c r="L83" s="25"/>
    </row>
    <row r="84" spans="1:12" ht="15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5"/>
      <c r="L84" s="25"/>
    </row>
    <row r="85" spans="1:12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5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5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5"/>
      <c r="L87" s="25"/>
    </row>
    <row r="88" spans="1:12" ht="15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34.5" customHeight="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5"/>
      <c r="L90" s="25"/>
    </row>
    <row r="91" spans="1:12" ht="15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5"/>
      <c r="L91" s="25"/>
    </row>
    <row r="92" spans="1:12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5"/>
      <c r="L94" s="25"/>
    </row>
    <row r="95" spans="1:12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46.5" customHeight="1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5"/>
      <c r="L97" s="25"/>
    </row>
    <row r="98" spans="1:12" ht="15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31.5" customHeight="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5"/>
      <c r="L100" s="25"/>
    </row>
    <row r="101" spans="1:12" ht="15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5"/>
      <c r="L101" s="25"/>
    </row>
    <row r="102" spans="1:12" ht="15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5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15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5"/>
      <c r="L104" s="25"/>
    </row>
    <row r="105" spans="1:12" ht="15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5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49.5" customHeight="1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5"/>
      <c r="L107" s="25"/>
    </row>
    <row r="108" spans="1:12" ht="15.7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5"/>
      <c r="L108" s="25"/>
    </row>
    <row r="109" spans="1:12" ht="15.75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5"/>
      <c r="L109" s="25"/>
    </row>
    <row r="110" spans="1:12" ht="15.75">
      <c r="A110" s="24"/>
      <c r="B110" s="25"/>
      <c r="C110" s="25"/>
      <c r="D110" s="25"/>
      <c r="E110" s="67"/>
      <c r="F110" s="67"/>
      <c r="G110" s="25"/>
      <c r="H110" s="25"/>
      <c r="I110" s="25"/>
      <c r="J110" s="25"/>
      <c r="K110" s="25"/>
      <c r="L110" s="25"/>
    </row>
    <row r="111" spans="1:12" ht="15.7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15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5"/>
      <c r="L112" s="25"/>
    </row>
    <row r="113" spans="1:12" ht="15.7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5.7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5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5"/>
      <c r="L115" s="25"/>
    </row>
    <row r="116" spans="1:12" ht="15.7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5.7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5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5"/>
      <c r="L118" s="25"/>
    </row>
    <row r="119" spans="1:12" ht="15.7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5.7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5.75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5"/>
      <c r="L121" s="25"/>
    </row>
    <row r="122" spans="1:12" ht="15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5"/>
      <c r="L122" s="25"/>
    </row>
    <row r="123" spans="1:12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5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5"/>
      <c r="L125" s="25"/>
    </row>
    <row r="126" spans="1:12" ht="15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15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5.7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5"/>
      <c r="L128" s="25"/>
    </row>
    <row r="129" spans="1:12" ht="15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5"/>
      <c r="L129" s="25"/>
    </row>
    <row r="130" spans="1:12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5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15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5"/>
      <c r="L132" s="25"/>
    </row>
    <row r="133" spans="1:12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15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5.75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5"/>
      <c r="L135" s="25"/>
    </row>
    <row r="136" spans="1:12" ht="15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5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5.7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5"/>
      <c r="L138" s="25"/>
    </row>
    <row r="139" spans="1:12" ht="15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5"/>
      <c r="L139" s="25"/>
    </row>
    <row r="140" spans="1:12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15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5"/>
      <c r="L142" s="25"/>
    </row>
    <row r="143" spans="1:12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15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15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</sheetData>
  <sheetProtection/>
  <mergeCells count="66">
    <mergeCell ref="A53:J53"/>
    <mergeCell ref="A65:J65"/>
    <mergeCell ref="A58:J58"/>
    <mergeCell ref="A34:J34"/>
    <mergeCell ref="A2:J2"/>
    <mergeCell ref="A33:J33"/>
    <mergeCell ref="A5:A6"/>
    <mergeCell ref="B5:B6"/>
    <mergeCell ref="A1:J1"/>
    <mergeCell ref="G5:H5"/>
    <mergeCell ref="I5:I6"/>
    <mergeCell ref="J5:J6"/>
    <mergeCell ref="A3:J3"/>
    <mergeCell ref="A9:J9"/>
    <mergeCell ref="C5:C6"/>
    <mergeCell ref="D5:D6"/>
    <mergeCell ref="E5:F5"/>
    <mergeCell ref="A8:J8"/>
    <mergeCell ref="A104:J104"/>
    <mergeCell ref="A83:J83"/>
    <mergeCell ref="A84:J84"/>
    <mergeCell ref="A87:J87"/>
    <mergeCell ref="A90:J90"/>
    <mergeCell ref="A13:J13"/>
    <mergeCell ref="A16:J16"/>
    <mergeCell ref="A97:J97"/>
    <mergeCell ref="C67:C68"/>
    <mergeCell ref="A94:J94"/>
    <mergeCell ref="J67:J68"/>
    <mergeCell ref="A31:J31"/>
    <mergeCell ref="A52:J52"/>
    <mergeCell ref="A80:J80"/>
    <mergeCell ref="A70:J70"/>
    <mergeCell ref="A71:J71"/>
    <mergeCell ref="A37:J37"/>
    <mergeCell ref="A74:J74"/>
    <mergeCell ref="A40:J40"/>
    <mergeCell ref="A41:J41"/>
    <mergeCell ref="A112:J112"/>
    <mergeCell ref="A115:J115"/>
    <mergeCell ref="A118:J118"/>
    <mergeCell ref="A77:J77"/>
    <mergeCell ref="A67:A68"/>
    <mergeCell ref="A107:J107"/>
    <mergeCell ref="A108:J108"/>
    <mergeCell ref="A100:J100"/>
    <mergeCell ref="A91:J91"/>
    <mergeCell ref="I67:I68"/>
    <mergeCell ref="A121:J121"/>
    <mergeCell ref="A66:J66"/>
    <mergeCell ref="A50:J50"/>
    <mergeCell ref="B67:B68"/>
    <mergeCell ref="D67:D68"/>
    <mergeCell ref="A122:J122"/>
    <mergeCell ref="E67:F67"/>
    <mergeCell ref="G67:H67"/>
    <mergeCell ref="A101:J101"/>
    <mergeCell ref="A109:J109"/>
    <mergeCell ref="A139:J139"/>
    <mergeCell ref="A142:J142"/>
    <mergeCell ref="A125:J125"/>
    <mergeCell ref="A128:J128"/>
    <mergeCell ref="A129:J129"/>
    <mergeCell ref="A132:J132"/>
    <mergeCell ref="A135:J135"/>
    <mergeCell ref="A138:J138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52" r:id="rId1"/>
  <rowBreaks count="2" manualBreakCount="2">
    <brk id="65" max="9" man="1"/>
    <brk id="1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view="pageBreakPreview" zoomScale="87" zoomScaleSheetLayoutView="87" workbookViewId="0" topLeftCell="A46">
      <selection activeCell="A57" sqref="A57:J57"/>
    </sheetView>
  </sheetViews>
  <sheetFormatPr defaultColWidth="9.00390625" defaultRowHeight="12.75"/>
  <cols>
    <col min="1" max="1" width="12.375" style="20" bestFit="1" customWidth="1"/>
    <col min="2" max="2" width="29.25390625" style="20" customWidth="1"/>
    <col min="3" max="3" width="39.75390625" style="20" customWidth="1"/>
    <col min="4" max="4" width="39.125" style="20" customWidth="1"/>
    <col min="5" max="5" width="41.625" style="20" customWidth="1"/>
    <col min="6" max="6" width="30.125" style="20" customWidth="1"/>
    <col min="7" max="8" width="13.75390625" style="20" customWidth="1"/>
    <col min="9" max="9" width="17.625" style="20" customWidth="1"/>
    <col min="10" max="10" width="15.875" style="20" customWidth="1"/>
    <col min="11" max="16384" width="9.125" style="20" customWidth="1"/>
  </cols>
  <sheetData>
    <row r="1" spans="1:16" ht="15.75">
      <c r="A1" s="227" t="s">
        <v>303</v>
      </c>
      <c r="B1" s="227"/>
      <c r="C1" s="227"/>
      <c r="D1" s="227"/>
      <c r="E1" s="227"/>
      <c r="F1" s="227"/>
      <c r="G1" s="227"/>
      <c r="H1" s="227"/>
      <c r="I1" s="227"/>
      <c r="J1" s="227"/>
      <c r="K1" s="27"/>
      <c r="L1" s="27"/>
      <c r="M1" s="27"/>
      <c r="N1" s="27"/>
      <c r="O1" s="27"/>
      <c r="P1" s="27"/>
    </row>
    <row r="2" spans="1:16" ht="15.75">
      <c r="A2" s="220" t="s">
        <v>140</v>
      </c>
      <c r="B2" s="220"/>
      <c r="C2" s="220"/>
      <c r="D2" s="220"/>
      <c r="E2" s="220"/>
      <c r="F2" s="220"/>
      <c r="G2" s="220"/>
      <c r="H2" s="220"/>
      <c r="I2" s="220"/>
      <c r="J2" s="220"/>
      <c r="K2" s="26"/>
      <c r="L2" s="26"/>
      <c r="M2" s="26"/>
      <c r="N2" s="26"/>
      <c r="O2" s="26"/>
      <c r="P2" s="26"/>
    </row>
    <row r="3" spans="1:16" ht="15.75">
      <c r="A3" s="44"/>
      <c r="B3" s="44"/>
      <c r="C3" s="44"/>
      <c r="D3" s="44"/>
      <c r="E3" s="44"/>
      <c r="F3" s="44"/>
      <c r="G3" s="44"/>
      <c r="H3" s="44"/>
      <c r="I3" s="3"/>
      <c r="J3" s="44"/>
      <c r="K3" s="26"/>
      <c r="L3" s="26"/>
      <c r="M3" s="26"/>
      <c r="N3" s="26"/>
      <c r="O3" s="26"/>
      <c r="P3" s="26"/>
    </row>
    <row r="4" spans="1:16" ht="15.75">
      <c r="A4" s="236" t="s">
        <v>11</v>
      </c>
      <c r="B4" s="237" t="s">
        <v>78</v>
      </c>
      <c r="C4" s="237" t="s">
        <v>33</v>
      </c>
      <c r="D4" s="237" t="s">
        <v>34</v>
      </c>
      <c r="E4" s="236" t="s">
        <v>35</v>
      </c>
      <c r="F4" s="236"/>
      <c r="G4" s="236" t="s">
        <v>38</v>
      </c>
      <c r="H4" s="236"/>
      <c r="I4" s="237" t="s">
        <v>41</v>
      </c>
      <c r="J4" s="237" t="s">
        <v>79</v>
      </c>
      <c r="K4" s="24"/>
      <c r="L4" s="24"/>
      <c r="M4" s="24"/>
      <c r="N4" s="24"/>
      <c r="O4" s="24"/>
      <c r="P4" s="24"/>
    </row>
    <row r="5" spans="1:16" ht="31.5">
      <c r="A5" s="236"/>
      <c r="B5" s="237"/>
      <c r="C5" s="237"/>
      <c r="D5" s="237"/>
      <c r="E5" s="18" t="s">
        <v>36</v>
      </c>
      <c r="F5" s="18" t="s">
        <v>37</v>
      </c>
      <c r="G5" s="21" t="s">
        <v>39</v>
      </c>
      <c r="H5" s="21" t="s">
        <v>40</v>
      </c>
      <c r="I5" s="237"/>
      <c r="J5" s="237"/>
      <c r="K5" s="25"/>
      <c r="L5" s="25"/>
      <c r="M5" s="25"/>
      <c r="N5" s="25"/>
      <c r="O5" s="25"/>
      <c r="P5" s="25"/>
    </row>
    <row r="6" spans="1:16" ht="15.75">
      <c r="A6" s="21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21">
        <v>7</v>
      </c>
      <c r="H6" s="21">
        <v>8</v>
      </c>
      <c r="I6" s="18">
        <v>9</v>
      </c>
      <c r="J6" s="18">
        <v>10</v>
      </c>
      <c r="K6" s="25"/>
      <c r="L6" s="25"/>
      <c r="M6" s="25"/>
      <c r="N6" s="25"/>
      <c r="O6" s="25"/>
      <c r="P6" s="25"/>
    </row>
    <row r="7" spans="1:16" ht="15.75">
      <c r="A7" s="234" t="s">
        <v>141</v>
      </c>
      <c r="B7" s="234"/>
      <c r="C7" s="234"/>
      <c r="D7" s="234"/>
      <c r="E7" s="234"/>
      <c r="F7" s="234"/>
      <c r="G7" s="234"/>
      <c r="H7" s="234"/>
      <c r="I7" s="234"/>
      <c r="J7" s="234"/>
      <c r="K7" s="25"/>
      <c r="L7" s="25"/>
      <c r="M7" s="25"/>
      <c r="N7" s="25"/>
      <c r="O7" s="25"/>
      <c r="P7" s="25"/>
    </row>
    <row r="8" spans="1:16" ht="15.75">
      <c r="A8" s="238" t="s">
        <v>142</v>
      </c>
      <c r="B8" s="239"/>
      <c r="C8" s="239"/>
      <c r="D8" s="239"/>
      <c r="E8" s="239"/>
      <c r="F8" s="239"/>
      <c r="G8" s="239"/>
      <c r="H8" s="239"/>
      <c r="I8" s="239"/>
      <c r="J8" s="240"/>
      <c r="K8" s="25"/>
      <c r="L8" s="25"/>
      <c r="M8" s="25"/>
      <c r="N8" s="25"/>
      <c r="O8" s="25"/>
      <c r="P8" s="25"/>
    </row>
    <row r="9" spans="1:10" ht="110.25">
      <c r="A9" s="119" t="s">
        <v>42</v>
      </c>
      <c r="B9" s="48" t="s">
        <v>304</v>
      </c>
      <c r="C9" s="95" t="s">
        <v>305</v>
      </c>
      <c r="D9" s="22" t="s">
        <v>168</v>
      </c>
      <c r="E9" s="48"/>
      <c r="F9" s="23" t="s">
        <v>306</v>
      </c>
      <c r="G9" s="93" t="s">
        <v>103</v>
      </c>
      <c r="H9" s="116" t="s">
        <v>103</v>
      </c>
      <c r="I9" s="93">
        <v>2022</v>
      </c>
      <c r="J9" s="21">
        <v>2022</v>
      </c>
    </row>
    <row r="10" spans="1:16" ht="78.75">
      <c r="A10" s="49" t="s">
        <v>42</v>
      </c>
      <c r="B10" s="48" t="s">
        <v>307</v>
      </c>
      <c r="C10" s="48" t="s">
        <v>308</v>
      </c>
      <c r="D10" s="22" t="s">
        <v>168</v>
      </c>
      <c r="E10" s="48"/>
      <c r="F10" s="23" t="s">
        <v>309</v>
      </c>
      <c r="G10" s="93" t="s">
        <v>103</v>
      </c>
      <c r="H10" s="116" t="s">
        <v>103</v>
      </c>
      <c r="I10" s="93">
        <v>2022</v>
      </c>
      <c r="J10" s="21">
        <v>2022</v>
      </c>
      <c r="K10" s="25"/>
      <c r="L10" s="25"/>
      <c r="M10" s="25"/>
      <c r="N10" s="25"/>
      <c r="O10" s="25"/>
      <c r="P10" s="25"/>
    </row>
    <row r="11" spans="1:10" ht="63">
      <c r="A11" s="49" t="s">
        <v>43</v>
      </c>
      <c r="B11" s="48" t="s">
        <v>143</v>
      </c>
      <c r="C11" s="48" t="s">
        <v>310</v>
      </c>
      <c r="D11" s="31" t="s">
        <v>169</v>
      </c>
      <c r="E11" s="30"/>
      <c r="F11" s="23" t="s">
        <v>311</v>
      </c>
      <c r="G11" s="93" t="s">
        <v>103</v>
      </c>
      <c r="H11" s="116" t="s">
        <v>103</v>
      </c>
      <c r="I11" s="21">
        <v>2022</v>
      </c>
      <c r="J11" s="93">
        <v>2022</v>
      </c>
    </row>
    <row r="12" spans="1:10" ht="15.75">
      <c r="A12" s="246" t="s">
        <v>425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0" ht="15.75">
      <c r="A13" s="49" t="s">
        <v>44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>
      <c r="A14" s="49" t="s">
        <v>45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5.75">
      <c r="A15" s="246" t="s">
        <v>424</v>
      </c>
      <c r="B15" s="246"/>
      <c r="C15" s="246"/>
      <c r="D15" s="246"/>
      <c r="E15" s="246"/>
      <c r="F15" s="246"/>
      <c r="G15" s="246"/>
      <c r="H15" s="246"/>
      <c r="I15" s="246"/>
      <c r="J15" s="246"/>
    </row>
    <row r="16" spans="1:10" ht="78.75">
      <c r="A16" s="49" t="s">
        <v>46</v>
      </c>
      <c r="B16" s="121" t="s">
        <v>313</v>
      </c>
      <c r="C16" s="48" t="s">
        <v>328</v>
      </c>
      <c r="D16" s="49" t="s">
        <v>168</v>
      </c>
      <c r="E16" s="23" t="s">
        <v>343</v>
      </c>
      <c r="F16" s="23" t="s">
        <v>358</v>
      </c>
      <c r="G16" s="21">
        <v>100</v>
      </c>
      <c r="H16" s="21">
        <v>0</v>
      </c>
      <c r="I16" s="21">
        <v>2022</v>
      </c>
      <c r="J16" s="21">
        <v>2022</v>
      </c>
    </row>
    <row r="17" spans="1:10" ht="110.25">
      <c r="A17" s="49" t="s">
        <v>47</v>
      </c>
      <c r="B17" s="48" t="s">
        <v>314</v>
      </c>
      <c r="C17" s="48" t="s">
        <v>329</v>
      </c>
      <c r="D17" s="49" t="s">
        <v>168</v>
      </c>
      <c r="E17" s="23" t="s">
        <v>344</v>
      </c>
      <c r="F17" s="23" t="s">
        <v>359</v>
      </c>
      <c r="G17" s="21">
        <v>100</v>
      </c>
      <c r="H17" s="21">
        <v>0</v>
      </c>
      <c r="I17" s="21">
        <v>2022</v>
      </c>
      <c r="J17" s="21">
        <v>2022</v>
      </c>
    </row>
    <row r="18" spans="1:10" ht="110.25">
      <c r="A18" s="49" t="s">
        <v>176</v>
      </c>
      <c r="B18" s="48" t="s">
        <v>315</v>
      </c>
      <c r="C18" s="48" t="s">
        <v>330</v>
      </c>
      <c r="D18" s="49" t="s">
        <v>168</v>
      </c>
      <c r="E18" s="23" t="s">
        <v>345</v>
      </c>
      <c r="F18" s="23" t="s">
        <v>360</v>
      </c>
      <c r="G18" s="21">
        <v>100</v>
      </c>
      <c r="H18" s="21">
        <v>0</v>
      </c>
      <c r="I18" s="21">
        <v>2022</v>
      </c>
      <c r="J18" s="21">
        <v>2022</v>
      </c>
    </row>
    <row r="19" spans="1:10" ht="110.25">
      <c r="A19" s="49" t="s">
        <v>177</v>
      </c>
      <c r="B19" s="48" t="s">
        <v>316</v>
      </c>
      <c r="C19" s="48" t="s">
        <v>331</v>
      </c>
      <c r="D19" s="49" t="s">
        <v>168</v>
      </c>
      <c r="E19" s="23" t="s">
        <v>346</v>
      </c>
      <c r="F19" s="23" t="s">
        <v>361</v>
      </c>
      <c r="G19" s="21">
        <v>100</v>
      </c>
      <c r="H19" s="21">
        <v>0</v>
      </c>
      <c r="I19" s="21">
        <v>2022</v>
      </c>
      <c r="J19" s="21">
        <v>2022</v>
      </c>
    </row>
    <row r="20" spans="1:10" ht="94.5">
      <c r="A20" s="49" t="s">
        <v>178</v>
      </c>
      <c r="B20" s="48" t="s">
        <v>317</v>
      </c>
      <c r="C20" s="95" t="s">
        <v>332</v>
      </c>
      <c r="D20" s="49" t="s">
        <v>168</v>
      </c>
      <c r="E20" s="23" t="s">
        <v>347</v>
      </c>
      <c r="F20" s="23" t="s">
        <v>362</v>
      </c>
      <c r="G20" s="21">
        <v>100</v>
      </c>
      <c r="H20" s="21">
        <v>0</v>
      </c>
      <c r="I20" s="21">
        <v>2022</v>
      </c>
      <c r="J20" s="21">
        <v>2022</v>
      </c>
    </row>
    <row r="21" spans="1:10" ht="141.75">
      <c r="A21" s="49" t="s">
        <v>179</v>
      </c>
      <c r="B21" s="48" t="s">
        <v>318</v>
      </c>
      <c r="C21" s="48" t="s">
        <v>333</v>
      </c>
      <c r="D21" s="49" t="s">
        <v>168</v>
      </c>
      <c r="E21" s="23" t="s">
        <v>348</v>
      </c>
      <c r="F21" s="23" t="s">
        <v>363</v>
      </c>
      <c r="G21" s="21">
        <v>100</v>
      </c>
      <c r="H21" s="21">
        <v>0</v>
      </c>
      <c r="I21" s="21">
        <v>2022</v>
      </c>
      <c r="J21" s="21">
        <v>2022</v>
      </c>
    </row>
    <row r="22" spans="1:10" ht="189">
      <c r="A22" s="49" t="s">
        <v>180</v>
      </c>
      <c r="B22" s="48" t="s">
        <v>319</v>
      </c>
      <c r="C22" s="48" t="s">
        <v>334</v>
      </c>
      <c r="D22" s="49" t="s">
        <v>168</v>
      </c>
      <c r="E22" s="23" t="s">
        <v>349</v>
      </c>
      <c r="F22" s="23" t="s">
        <v>364</v>
      </c>
      <c r="G22" s="21">
        <v>100</v>
      </c>
      <c r="H22" s="21">
        <v>0</v>
      </c>
      <c r="I22" s="21">
        <v>2023</v>
      </c>
      <c r="J22" s="21">
        <v>2023</v>
      </c>
    </row>
    <row r="23" spans="1:10" ht="78.75">
      <c r="A23" s="49" t="s">
        <v>181</v>
      </c>
      <c r="B23" s="48" t="s">
        <v>320</v>
      </c>
      <c r="C23" s="48" t="s">
        <v>335</v>
      </c>
      <c r="D23" s="49" t="s">
        <v>168</v>
      </c>
      <c r="E23" s="23" t="s">
        <v>350</v>
      </c>
      <c r="F23" s="23" t="s">
        <v>365</v>
      </c>
      <c r="G23" s="21">
        <v>100</v>
      </c>
      <c r="H23" s="21">
        <v>0</v>
      </c>
      <c r="I23" s="21">
        <v>2023</v>
      </c>
      <c r="J23" s="21">
        <v>2023</v>
      </c>
    </row>
    <row r="24" spans="1:10" ht="78.75">
      <c r="A24" s="49" t="s">
        <v>182</v>
      </c>
      <c r="B24" s="48" t="s">
        <v>321</v>
      </c>
      <c r="C24" s="48" t="s">
        <v>336</v>
      </c>
      <c r="D24" s="49" t="s">
        <v>168</v>
      </c>
      <c r="E24" s="23" t="s">
        <v>351</v>
      </c>
      <c r="F24" s="23" t="s">
        <v>366</v>
      </c>
      <c r="G24" s="21">
        <v>100</v>
      </c>
      <c r="H24" s="21">
        <v>0</v>
      </c>
      <c r="I24" s="21">
        <v>2023</v>
      </c>
      <c r="J24" s="21">
        <v>2023</v>
      </c>
    </row>
    <row r="25" spans="1:10" ht="110.25">
      <c r="A25" s="49" t="s">
        <v>183</v>
      </c>
      <c r="B25" s="48" t="s">
        <v>322</v>
      </c>
      <c r="C25" s="48" t="s">
        <v>337</v>
      </c>
      <c r="D25" s="49" t="s">
        <v>168</v>
      </c>
      <c r="E25" s="23" t="s">
        <v>352</v>
      </c>
      <c r="F25" s="23" t="s">
        <v>367</v>
      </c>
      <c r="G25" s="21">
        <v>100</v>
      </c>
      <c r="H25" s="21">
        <v>0</v>
      </c>
      <c r="I25" s="21">
        <v>2023</v>
      </c>
      <c r="J25" s="21">
        <v>2023</v>
      </c>
    </row>
    <row r="26" spans="1:10" ht="110.25">
      <c r="A26" s="49" t="s">
        <v>184</v>
      </c>
      <c r="B26" s="48" t="s">
        <v>323</v>
      </c>
      <c r="C26" s="48" t="s">
        <v>338</v>
      </c>
      <c r="D26" s="49" t="s">
        <v>168</v>
      </c>
      <c r="E26" s="23" t="s">
        <v>353</v>
      </c>
      <c r="F26" s="23" t="s">
        <v>368</v>
      </c>
      <c r="G26" s="21">
        <v>100</v>
      </c>
      <c r="H26" s="21">
        <v>0</v>
      </c>
      <c r="I26" s="21">
        <v>2023</v>
      </c>
      <c r="J26" s="21">
        <v>2023</v>
      </c>
    </row>
    <row r="27" spans="1:10" ht="110.25">
      <c r="A27" s="49" t="s">
        <v>185</v>
      </c>
      <c r="B27" s="48" t="s">
        <v>324</v>
      </c>
      <c r="C27" s="48" t="s">
        <v>339</v>
      </c>
      <c r="D27" s="49" t="s">
        <v>168</v>
      </c>
      <c r="E27" s="23" t="s">
        <v>354</v>
      </c>
      <c r="F27" s="23" t="s">
        <v>369</v>
      </c>
      <c r="G27" s="21">
        <v>100</v>
      </c>
      <c r="H27" s="21">
        <v>0</v>
      </c>
      <c r="I27" s="21">
        <v>2023</v>
      </c>
      <c r="J27" s="21">
        <v>2023</v>
      </c>
    </row>
    <row r="28" spans="1:10" ht="78.75">
      <c r="A28" s="49" t="s">
        <v>186</v>
      </c>
      <c r="B28" s="48" t="s">
        <v>325</v>
      </c>
      <c r="C28" s="48" t="s">
        <v>340</v>
      </c>
      <c r="D28" s="49" t="s">
        <v>168</v>
      </c>
      <c r="E28" s="23" t="s">
        <v>355</v>
      </c>
      <c r="F28" s="23" t="s">
        <v>370</v>
      </c>
      <c r="G28" s="21">
        <v>100</v>
      </c>
      <c r="H28" s="21">
        <v>0</v>
      </c>
      <c r="I28" s="21">
        <v>2023</v>
      </c>
      <c r="J28" s="21">
        <v>2023</v>
      </c>
    </row>
    <row r="29" spans="1:10" ht="78.75">
      <c r="A29" s="49" t="s">
        <v>187</v>
      </c>
      <c r="B29" s="48" t="s">
        <v>326</v>
      </c>
      <c r="C29" s="48" t="s">
        <v>341</v>
      </c>
      <c r="D29" s="49" t="s">
        <v>168</v>
      </c>
      <c r="E29" s="23" t="s">
        <v>356</v>
      </c>
      <c r="F29" s="23" t="s">
        <v>371</v>
      </c>
      <c r="G29" s="21">
        <v>100</v>
      </c>
      <c r="H29" s="21">
        <v>0</v>
      </c>
      <c r="I29" s="21">
        <v>2023</v>
      </c>
      <c r="J29" s="21">
        <v>2023</v>
      </c>
    </row>
    <row r="30" spans="1:10" ht="110.25">
      <c r="A30" s="49" t="s">
        <v>312</v>
      </c>
      <c r="B30" s="48" t="s">
        <v>327</v>
      </c>
      <c r="C30" s="48" t="s">
        <v>342</v>
      </c>
      <c r="D30" s="48" t="s">
        <v>169</v>
      </c>
      <c r="E30" s="23" t="s">
        <v>357</v>
      </c>
      <c r="F30" s="23" t="s">
        <v>372</v>
      </c>
      <c r="G30" s="21">
        <v>100</v>
      </c>
      <c r="H30" s="21">
        <v>0</v>
      </c>
      <c r="I30" s="21">
        <v>2022</v>
      </c>
      <c r="J30" s="21">
        <v>2022</v>
      </c>
    </row>
    <row r="31" spans="1:10" ht="15.75">
      <c r="A31" s="246" t="s">
        <v>446</v>
      </c>
      <c r="B31" s="246"/>
      <c r="C31" s="246"/>
      <c r="D31" s="246"/>
      <c r="E31" s="246"/>
      <c r="F31" s="246"/>
      <c r="G31" s="246"/>
      <c r="H31" s="246"/>
      <c r="I31" s="246"/>
      <c r="J31" s="246"/>
    </row>
    <row r="32" spans="1:10" ht="47.25">
      <c r="A32" s="49" t="s">
        <v>48</v>
      </c>
      <c r="B32" s="48" t="s">
        <v>145</v>
      </c>
      <c r="C32" s="48" t="s">
        <v>373</v>
      </c>
      <c r="D32" s="48" t="s">
        <v>169</v>
      </c>
      <c r="E32" s="46" t="s">
        <v>374</v>
      </c>
      <c r="F32" s="46" t="s">
        <v>375</v>
      </c>
      <c r="G32" s="93">
        <v>100</v>
      </c>
      <c r="H32" s="93">
        <v>0</v>
      </c>
      <c r="I32" s="21">
        <v>2022</v>
      </c>
      <c r="J32" s="21">
        <v>2022</v>
      </c>
    </row>
    <row r="33" spans="1:10" ht="15.75">
      <c r="A33" s="49" t="s">
        <v>49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75">
      <c r="A34" s="234" t="s">
        <v>149</v>
      </c>
      <c r="B34" s="234"/>
      <c r="C34" s="234"/>
      <c r="D34" s="234"/>
      <c r="E34" s="234"/>
      <c r="F34" s="234"/>
      <c r="G34" s="234"/>
      <c r="H34" s="234"/>
      <c r="I34" s="234"/>
      <c r="J34" s="234"/>
    </row>
    <row r="35" spans="1:10" ht="15.75">
      <c r="A35" s="247"/>
      <c r="B35" s="248"/>
      <c r="C35" s="248"/>
      <c r="D35" s="248"/>
      <c r="E35" s="248"/>
      <c r="F35" s="248"/>
      <c r="G35" s="248"/>
      <c r="H35" s="248"/>
      <c r="I35" s="248"/>
      <c r="J35" s="249"/>
    </row>
    <row r="36" spans="1:10" ht="94.5">
      <c r="A36" s="30" t="s">
        <v>58</v>
      </c>
      <c r="B36" s="95" t="s">
        <v>377</v>
      </c>
      <c r="C36" s="31" t="s">
        <v>378</v>
      </c>
      <c r="D36" s="31" t="s">
        <v>379</v>
      </c>
      <c r="E36" s="22"/>
      <c r="F36" s="23" t="s">
        <v>380</v>
      </c>
      <c r="G36" s="93" t="s">
        <v>103</v>
      </c>
      <c r="H36" s="116" t="s">
        <v>103</v>
      </c>
      <c r="I36" s="21">
        <v>2023</v>
      </c>
      <c r="J36" s="21">
        <v>2023</v>
      </c>
    </row>
    <row r="37" spans="1:10" ht="110.25">
      <c r="A37" s="30" t="s">
        <v>59</v>
      </c>
      <c r="B37" s="97" t="s">
        <v>381</v>
      </c>
      <c r="C37" s="31" t="s">
        <v>382</v>
      </c>
      <c r="D37" s="31" t="s">
        <v>379</v>
      </c>
      <c r="E37" s="22"/>
      <c r="F37" s="23" t="s">
        <v>383</v>
      </c>
      <c r="G37" s="93" t="s">
        <v>103</v>
      </c>
      <c r="H37" s="116" t="s">
        <v>103</v>
      </c>
      <c r="I37" s="21">
        <v>2025</v>
      </c>
      <c r="J37" s="21">
        <v>2025</v>
      </c>
    </row>
    <row r="38" spans="1:10" ht="94.5">
      <c r="A38" s="30" t="s">
        <v>376</v>
      </c>
      <c r="B38" s="95" t="s">
        <v>384</v>
      </c>
      <c r="C38" s="31" t="s">
        <v>385</v>
      </c>
      <c r="D38" s="31" t="s">
        <v>379</v>
      </c>
      <c r="E38" s="22"/>
      <c r="F38" s="23" t="s">
        <v>386</v>
      </c>
      <c r="G38" s="93" t="s">
        <v>103</v>
      </c>
      <c r="H38" s="116" t="s">
        <v>103</v>
      </c>
      <c r="I38" s="21">
        <v>2023</v>
      </c>
      <c r="J38" s="21">
        <v>2023</v>
      </c>
    </row>
    <row r="39" spans="1:10" ht="15.75">
      <c r="A39" s="246" t="s">
        <v>448</v>
      </c>
      <c r="B39" s="246"/>
      <c r="C39" s="246"/>
      <c r="D39" s="246"/>
      <c r="E39" s="246"/>
      <c r="F39" s="246"/>
      <c r="G39" s="246"/>
      <c r="H39" s="246"/>
      <c r="I39" s="246"/>
      <c r="J39" s="246"/>
    </row>
    <row r="40" spans="1:10" ht="15.75">
      <c r="A40" s="30" t="s">
        <v>60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5.75">
      <c r="A41" s="234" t="s">
        <v>66</v>
      </c>
      <c r="B41" s="234"/>
      <c r="C41" s="234"/>
      <c r="D41" s="234"/>
      <c r="E41" s="234"/>
      <c r="F41" s="234"/>
      <c r="G41" s="234"/>
      <c r="H41" s="234"/>
      <c r="I41" s="234"/>
      <c r="J41" s="234"/>
    </row>
    <row r="42" spans="1:10" ht="15.75">
      <c r="A42" s="246" t="s">
        <v>144</v>
      </c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15.75">
      <c r="A43" s="49" t="s">
        <v>62</v>
      </c>
      <c r="B43" s="48"/>
      <c r="C43" s="48"/>
      <c r="D43" s="48"/>
      <c r="E43" s="48"/>
      <c r="F43" s="48"/>
      <c r="G43" s="49"/>
      <c r="H43" s="49"/>
      <c r="I43" s="49"/>
      <c r="J43" s="49"/>
    </row>
    <row r="44" spans="1:10" ht="15.75">
      <c r="A44" s="49" t="s">
        <v>63</v>
      </c>
      <c r="B44" s="48"/>
      <c r="C44" s="48"/>
      <c r="D44" s="48"/>
      <c r="E44" s="48"/>
      <c r="F44" s="31"/>
      <c r="G44" s="49"/>
      <c r="H44" s="49"/>
      <c r="I44" s="49"/>
      <c r="J44" s="120"/>
    </row>
    <row r="45" spans="1:10" ht="15.75">
      <c r="A45" s="246" t="s">
        <v>146</v>
      </c>
      <c r="B45" s="246"/>
      <c r="C45" s="246"/>
      <c r="D45" s="246"/>
      <c r="E45" s="246"/>
      <c r="F45" s="246"/>
      <c r="G45" s="246"/>
      <c r="H45" s="246"/>
      <c r="I45" s="246"/>
      <c r="J45" s="246"/>
    </row>
    <row r="46" spans="1:10" ht="78.75">
      <c r="A46" s="49" t="s">
        <v>64</v>
      </c>
      <c r="B46" s="31" t="s">
        <v>387</v>
      </c>
      <c r="C46" s="31" t="s">
        <v>388</v>
      </c>
      <c r="D46" s="31" t="s">
        <v>389</v>
      </c>
      <c r="E46" s="118" t="s">
        <v>390</v>
      </c>
      <c r="F46" s="118" t="s">
        <v>391</v>
      </c>
      <c r="G46" s="93">
        <v>100</v>
      </c>
      <c r="H46" s="93">
        <v>0</v>
      </c>
      <c r="I46" s="107">
        <v>2026</v>
      </c>
      <c r="J46" s="107">
        <v>2026</v>
      </c>
    </row>
    <row r="47" spans="1:10" ht="63">
      <c r="A47" s="49" t="s">
        <v>65</v>
      </c>
      <c r="B47" s="122" t="s">
        <v>392</v>
      </c>
      <c r="C47" s="31" t="s">
        <v>393</v>
      </c>
      <c r="D47" s="31" t="s">
        <v>389</v>
      </c>
      <c r="E47" s="118" t="s">
        <v>394</v>
      </c>
      <c r="F47" s="118" t="s">
        <v>395</v>
      </c>
      <c r="G47" s="93">
        <v>100</v>
      </c>
      <c r="H47" s="93">
        <v>0</v>
      </c>
      <c r="I47" s="21">
        <v>2026</v>
      </c>
      <c r="J47" s="21">
        <v>2026</v>
      </c>
    </row>
    <row r="48" spans="1:10" ht="141.75">
      <c r="A48" s="49" t="s">
        <v>106</v>
      </c>
      <c r="B48" s="123" t="s">
        <v>396</v>
      </c>
      <c r="C48" s="31" t="s">
        <v>397</v>
      </c>
      <c r="D48" s="31" t="s">
        <v>389</v>
      </c>
      <c r="E48" s="118" t="s">
        <v>390</v>
      </c>
      <c r="F48" s="118" t="s">
        <v>391</v>
      </c>
      <c r="G48" s="93">
        <v>100</v>
      </c>
      <c r="H48" s="93">
        <v>0</v>
      </c>
      <c r="I48" s="21">
        <v>2022</v>
      </c>
      <c r="J48" s="21">
        <v>2022</v>
      </c>
    </row>
    <row r="49" spans="1:10" ht="78.75">
      <c r="A49" s="49" t="s">
        <v>107</v>
      </c>
      <c r="B49" s="123" t="s">
        <v>398</v>
      </c>
      <c r="C49" s="31" t="s">
        <v>248</v>
      </c>
      <c r="D49" s="31" t="s">
        <v>389</v>
      </c>
      <c r="E49" s="118" t="s">
        <v>399</v>
      </c>
      <c r="F49" s="118" t="s">
        <v>400</v>
      </c>
      <c r="G49" s="93">
        <v>100</v>
      </c>
      <c r="H49" s="93">
        <v>0</v>
      </c>
      <c r="I49" s="21">
        <v>2022</v>
      </c>
      <c r="J49" s="21">
        <v>2022</v>
      </c>
    </row>
    <row r="50" spans="1:10" ht="15.75">
      <c r="A50" s="250" t="s">
        <v>147</v>
      </c>
      <c r="B50" s="250"/>
      <c r="C50" s="250"/>
      <c r="D50" s="250"/>
      <c r="E50" s="250"/>
      <c r="F50" s="250"/>
      <c r="G50" s="250"/>
      <c r="H50" s="250"/>
      <c r="I50" s="250"/>
      <c r="J50" s="250"/>
    </row>
    <row r="51" spans="1:10" ht="31.5">
      <c r="A51" s="22" t="s">
        <v>69</v>
      </c>
      <c r="B51" s="123" t="s">
        <v>401</v>
      </c>
      <c r="C51" s="31" t="s">
        <v>402</v>
      </c>
      <c r="D51" s="31" t="s">
        <v>291</v>
      </c>
      <c r="E51" s="118" t="s">
        <v>403</v>
      </c>
      <c r="F51" s="118" t="s">
        <v>404</v>
      </c>
      <c r="G51" s="93">
        <v>100</v>
      </c>
      <c r="H51" s="93">
        <v>0</v>
      </c>
      <c r="I51" s="21" t="s">
        <v>264</v>
      </c>
      <c r="J51" s="21">
        <v>2023</v>
      </c>
    </row>
    <row r="52" spans="1:10" ht="31.5">
      <c r="A52" s="22" t="s">
        <v>294</v>
      </c>
      <c r="B52" s="123" t="s">
        <v>405</v>
      </c>
      <c r="C52" s="31" t="s">
        <v>406</v>
      </c>
      <c r="D52" s="31" t="s">
        <v>291</v>
      </c>
      <c r="E52" s="118" t="s">
        <v>407</v>
      </c>
      <c r="F52" s="118" t="s">
        <v>408</v>
      </c>
      <c r="G52" s="93">
        <v>100</v>
      </c>
      <c r="H52" s="93">
        <v>0</v>
      </c>
      <c r="I52" s="21" t="s">
        <v>252</v>
      </c>
      <c r="J52" s="21">
        <v>2026</v>
      </c>
    </row>
    <row r="53" spans="1:10" ht="15.75">
      <c r="A53" s="234" t="s">
        <v>148</v>
      </c>
      <c r="B53" s="234"/>
      <c r="C53" s="234"/>
      <c r="D53" s="234"/>
      <c r="E53" s="234"/>
      <c r="F53" s="234"/>
      <c r="G53" s="234"/>
      <c r="H53" s="234"/>
      <c r="I53" s="234"/>
      <c r="J53" s="234"/>
    </row>
    <row r="54" spans="1:10" ht="15.75">
      <c r="A54" s="241" t="s">
        <v>103</v>
      </c>
      <c r="B54" s="241"/>
      <c r="C54" s="241"/>
      <c r="D54" s="241"/>
      <c r="E54" s="241"/>
      <c r="F54" s="241"/>
      <c r="G54" s="241"/>
      <c r="H54" s="241"/>
      <c r="I54" s="241"/>
      <c r="J54" s="241"/>
    </row>
    <row r="55" spans="1:10" ht="15.75">
      <c r="A55" s="22" t="s">
        <v>71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.75">
      <c r="A56" s="22" t="s">
        <v>72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.75">
      <c r="A57" s="243" t="s">
        <v>490</v>
      </c>
      <c r="B57" s="244"/>
      <c r="C57" s="244"/>
      <c r="D57" s="244"/>
      <c r="E57" s="244"/>
      <c r="F57" s="244"/>
      <c r="G57" s="244"/>
      <c r="H57" s="244"/>
      <c r="I57" s="244"/>
      <c r="J57" s="245"/>
    </row>
    <row r="58" spans="1:10" ht="31.5">
      <c r="A58" s="22" t="s">
        <v>73</v>
      </c>
      <c r="B58" s="49" t="s">
        <v>409</v>
      </c>
      <c r="C58" s="95" t="s">
        <v>410</v>
      </c>
      <c r="D58" s="48" t="s">
        <v>411</v>
      </c>
      <c r="E58" s="46" t="s">
        <v>412</v>
      </c>
      <c r="F58" s="23"/>
      <c r="G58" s="93">
        <v>100</v>
      </c>
      <c r="H58" s="93">
        <v>0</v>
      </c>
      <c r="I58" s="21">
        <v>2023</v>
      </c>
      <c r="J58" s="21">
        <v>2023</v>
      </c>
    </row>
    <row r="59" spans="1:10" ht="47.25">
      <c r="A59" s="22" t="s">
        <v>74</v>
      </c>
      <c r="B59" s="48" t="s">
        <v>413</v>
      </c>
      <c r="C59" s="95" t="s">
        <v>414</v>
      </c>
      <c r="D59" s="48" t="s">
        <v>411</v>
      </c>
      <c r="E59" s="46" t="s">
        <v>415</v>
      </c>
      <c r="F59" s="46"/>
      <c r="G59" s="93">
        <v>100</v>
      </c>
      <c r="H59" s="93">
        <v>0</v>
      </c>
      <c r="I59" s="21">
        <v>2024</v>
      </c>
      <c r="J59" s="21">
        <v>2024</v>
      </c>
    </row>
    <row r="60" spans="1:10" ht="15.75">
      <c r="A60" s="242"/>
      <c r="B60" s="242"/>
      <c r="C60" s="242"/>
      <c r="D60" s="242"/>
      <c r="E60" s="242"/>
      <c r="F60" s="242"/>
      <c r="G60" s="242"/>
      <c r="H60" s="242"/>
      <c r="I60" s="242"/>
      <c r="J60" s="242"/>
    </row>
    <row r="61" spans="1:10" ht="15.75">
      <c r="A61" s="251"/>
      <c r="B61" s="252"/>
      <c r="C61" s="252"/>
      <c r="D61" s="252"/>
      <c r="E61" s="252"/>
      <c r="F61" s="252"/>
      <c r="G61" s="252"/>
      <c r="H61" s="252"/>
      <c r="I61" s="252"/>
      <c r="J61" s="252"/>
    </row>
    <row r="62" spans="1:12" ht="15.7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5"/>
      <c r="L62" s="25"/>
    </row>
    <row r="63" spans="1:12" ht="15.75">
      <c r="A63" s="230"/>
      <c r="B63" s="229"/>
      <c r="C63" s="229"/>
      <c r="D63" s="229"/>
      <c r="E63" s="230"/>
      <c r="F63" s="230"/>
      <c r="G63" s="230"/>
      <c r="H63" s="230"/>
      <c r="I63" s="229"/>
      <c r="J63" s="229"/>
      <c r="K63" s="25"/>
      <c r="L63" s="25"/>
    </row>
    <row r="64" spans="1:12" ht="15.75">
      <c r="A64" s="230"/>
      <c r="B64" s="229"/>
      <c r="C64" s="229"/>
      <c r="D64" s="229"/>
      <c r="E64" s="64"/>
      <c r="F64" s="64"/>
      <c r="G64" s="24"/>
      <c r="H64" s="24"/>
      <c r="I64" s="229"/>
      <c r="J64" s="229"/>
      <c r="K64" s="25"/>
      <c r="L64" s="25"/>
    </row>
    <row r="65" spans="1:12" ht="15.75">
      <c r="A65" s="24"/>
      <c r="B65" s="64"/>
      <c r="C65" s="64"/>
      <c r="D65" s="64"/>
      <c r="E65" s="64"/>
      <c r="F65" s="64"/>
      <c r="G65" s="24"/>
      <c r="H65" s="24"/>
      <c r="I65" s="64"/>
      <c r="J65" s="64"/>
      <c r="K65" s="25"/>
      <c r="L65" s="25"/>
    </row>
    <row r="66" spans="1:12" ht="15.75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5"/>
      <c r="L66" s="25"/>
    </row>
    <row r="67" spans="1:12" ht="15.75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5"/>
      <c r="L67" s="25"/>
    </row>
    <row r="68" spans="1:12" ht="15.75">
      <c r="A68" s="24"/>
      <c r="B68" s="25"/>
      <c r="C68" s="25"/>
      <c r="D68" s="25"/>
      <c r="E68" s="67"/>
      <c r="F68" s="67"/>
      <c r="G68" s="25"/>
      <c r="H68" s="25"/>
      <c r="I68" s="25"/>
      <c r="J68" s="25"/>
      <c r="K68" s="25"/>
      <c r="L68" s="25"/>
    </row>
    <row r="69" spans="1:12" ht="15.7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5.7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5"/>
      <c r="L70" s="25"/>
    </row>
    <row r="71" spans="1:12" ht="15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5.7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5.75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5"/>
      <c r="L73" s="25"/>
    </row>
    <row r="74" spans="1:12" ht="15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5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5.75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5"/>
      <c r="L76" s="25"/>
    </row>
    <row r="77" spans="1:12" ht="15.7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5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5.7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5"/>
      <c r="L79" s="25"/>
    </row>
    <row r="80" spans="1:12" ht="15.7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5"/>
      <c r="L80" s="25"/>
    </row>
    <row r="81" spans="1:12" ht="15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5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5.7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5"/>
      <c r="L83" s="25"/>
    </row>
    <row r="84" spans="1:12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5.7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5"/>
      <c r="L86" s="25"/>
    </row>
    <row r="87" spans="1:12" ht="15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5"/>
      <c r="L87" s="25"/>
    </row>
    <row r="88" spans="1:12" ht="15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5"/>
      <c r="L90" s="25"/>
    </row>
    <row r="91" spans="1:12" ht="15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.75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5"/>
      <c r="L93" s="25"/>
    </row>
    <row r="94" spans="1:12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.75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5"/>
      <c r="L96" s="25"/>
    </row>
    <row r="97" spans="1:12" ht="15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5"/>
      <c r="L97" s="25"/>
    </row>
    <row r="98" spans="1:12" ht="15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5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5"/>
      <c r="L100" s="25"/>
    </row>
    <row r="101" spans="1:12" ht="15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5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5.75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5"/>
      <c r="L103" s="25"/>
    </row>
    <row r="104" spans="1:12" ht="15.75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5"/>
      <c r="L104" s="25"/>
    </row>
    <row r="105" spans="1:12" ht="15.75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5"/>
      <c r="L105" s="25"/>
    </row>
    <row r="106" spans="1:12" ht="15.75">
      <c r="A106" s="24"/>
      <c r="B106" s="25"/>
      <c r="C106" s="25"/>
      <c r="D106" s="25"/>
      <c r="E106" s="67"/>
      <c r="F106" s="67"/>
      <c r="G106" s="25"/>
      <c r="H106" s="25"/>
      <c r="I106" s="25"/>
      <c r="J106" s="25"/>
      <c r="K106" s="25"/>
      <c r="L106" s="25"/>
    </row>
    <row r="107" spans="1:12" ht="15.7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5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5"/>
      <c r="L108" s="25"/>
    </row>
    <row r="109" spans="1:12" ht="15.7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15.7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15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5"/>
      <c r="L111" s="25"/>
    </row>
    <row r="112" spans="1:12" ht="15.7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15.7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5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5"/>
      <c r="L114" s="25"/>
    </row>
    <row r="115" spans="1:12" ht="15.7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5.7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5.7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5"/>
      <c r="L117" s="25"/>
    </row>
    <row r="118" spans="1:12" ht="15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5"/>
      <c r="L118" s="25"/>
    </row>
    <row r="119" spans="1:12" ht="15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5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5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5"/>
      <c r="L121" s="25"/>
    </row>
    <row r="122" spans="1:12" ht="15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5.75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5"/>
      <c r="L124" s="25"/>
    </row>
    <row r="125" spans="1:12" ht="15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5"/>
      <c r="L125" s="25"/>
    </row>
    <row r="126" spans="1:12" ht="15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15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5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5"/>
      <c r="L128" s="25"/>
    </row>
    <row r="129" spans="1:12" ht="15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5.75">
      <c r="A131" s="227"/>
      <c r="B131" s="227"/>
      <c r="C131" s="227"/>
      <c r="D131" s="227"/>
      <c r="E131" s="227"/>
      <c r="F131" s="227"/>
      <c r="G131" s="227"/>
      <c r="H131" s="227"/>
      <c r="I131" s="227"/>
      <c r="J131" s="227"/>
      <c r="K131" s="25"/>
      <c r="L131" s="25"/>
    </row>
    <row r="132" spans="1:12" ht="15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15.7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5"/>
      <c r="L134" s="25"/>
    </row>
    <row r="135" spans="1:12" ht="15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5"/>
      <c r="L135" s="25"/>
    </row>
    <row r="136" spans="1:12" ht="15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5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5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5"/>
      <c r="L138" s="25"/>
    </row>
    <row r="139" spans="1:12" ht="15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</sheetData>
  <sheetProtection/>
  <mergeCells count="67">
    <mergeCell ref="A118:J118"/>
    <mergeCell ref="A121:J121"/>
    <mergeCell ref="A138:J138"/>
    <mergeCell ref="A124:J124"/>
    <mergeCell ref="A125:J125"/>
    <mergeCell ref="A128:J128"/>
    <mergeCell ref="A131:J131"/>
    <mergeCell ref="A134:J134"/>
    <mergeCell ref="A135:J135"/>
    <mergeCell ref="A104:J104"/>
    <mergeCell ref="A105:J105"/>
    <mergeCell ref="A108:J108"/>
    <mergeCell ref="A111:J111"/>
    <mergeCell ref="A114:J114"/>
    <mergeCell ref="A117:J117"/>
    <mergeCell ref="A90:J90"/>
    <mergeCell ref="A93:J93"/>
    <mergeCell ref="A96:J96"/>
    <mergeCell ref="A97:J97"/>
    <mergeCell ref="A100:J100"/>
    <mergeCell ref="A103:J103"/>
    <mergeCell ref="A76:J76"/>
    <mergeCell ref="A79:J79"/>
    <mergeCell ref="A80:J80"/>
    <mergeCell ref="A83:J83"/>
    <mergeCell ref="A86:J86"/>
    <mergeCell ref="A87:J87"/>
    <mergeCell ref="A70:J70"/>
    <mergeCell ref="A73:J73"/>
    <mergeCell ref="A63:A64"/>
    <mergeCell ref="B63:B64"/>
    <mergeCell ref="C63:C64"/>
    <mergeCell ref="D63:D64"/>
    <mergeCell ref="E63:F63"/>
    <mergeCell ref="G63:H63"/>
    <mergeCell ref="A57:J57"/>
    <mergeCell ref="A60:J60"/>
    <mergeCell ref="A61:J61"/>
    <mergeCell ref="A62:J62"/>
    <mergeCell ref="A66:J66"/>
    <mergeCell ref="A67:J67"/>
    <mergeCell ref="I63:I64"/>
    <mergeCell ref="J63:J64"/>
    <mergeCell ref="A35:J35"/>
    <mergeCell ref="A39:J39"/>
    <mergeCell ref="A41:J41"/>
    <mergeCell ref="A42:J42"/>
    <mergeCell ref="A45:J45"/>
    <mergeCell ref="A50:J50"/>
    <mergeCell ref="A53:J53"/>
    <mergeCell ref="A54:J54"/>
    <mergeCell ref="A7:J7"/>
    <mergeCell ref="A8:J8"/>
    <mergeCell ref="A12:J12"/>
    <mergeCell ref="A15:J15"/>
    <mergeCell ref="A31:J31"/>
    <mergeCell ref="A34:J34"/>
    <mergeCell ref="A1:J1"/>
    <mergeCell ref="A2:J2"/>
    <mergeCell ref="A4:A5"/>
    <mergeCell ref="B4:B5"/>
    <mergeCell ref="C4:C5"/>
    <mergeCell ref="D4:D5"/>
    <mergeCell ref="E4:F4"/>
    <mergeCell ref="G4:H4"/>
    <mergeCell ref="I4:I5"/>
    <mergeCell ref="J4:J5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52" r:id="rId1"/>
  <rowBreaks count="2" manualBreakCount="2">
    <brk id="61" max="9" man="1"/>
    <brk id="10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6"/>
  <sheetViews>
    <sheetView tabSelected="1" view="pageBreakPreview" zoomScale="98" zoomScaleSheetLayoutView="98" zoomScalePageLayoutView="0" workbookViewId="0" topLeftCell="A1">
      <pane xSplit="3" ySplit="6" topLeftCell="H1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27" sqref="I127"/>
    </sheetView>
  </sheetViews>
  <sheetFormatPr defaultColWidth="9.00390625" defaultRowHeight="12.75" outlineLevelRow="1"/>
  <cols>
    <col min="2" max="2" width="51.625" style="0" customWidth="1"/>
    <col min="3" max="3" width="13.25390625" style="0" customWidth="1"/>
    <col min="4" max="4" width="15.25390625" style="0" customWidth="1"/>
    <col min="5" max="5" width="16.125" style="0" customWidth="1"/>
    <col min="6" max="6" width="15.75390625" style="0" customWidth="1"/>
    <col min="7" max="7" width="16.125" style="0" customWidth="1"/>
    <col min="8" max="8" width="15.375" style="0" customWidth="1"/>
    <col min="9" max="9" width="19.375" style="0" customWidth="1"/>
    <col min="10" max="10" width="18.25390625" style="0" customWidth="1"/>
    <col min="11" max="11" width="12.125" style="0" customWidth="1"/>
    <col min="12" max="12" width="12.375" style="0" bestFit="1" customWidth="1"/>
    <col min="13" max="13" width="15.00390625" style="0" customWidth="1"/>
    <col min="14" max="14" width="10.875" style="0" customWidth="1"/>
    <col min="15" max="15" width="10.25390625" style="0" customWidth="1"/>
    <col min="16" max="16" width="14.75390625" style="0" customWidth="1"/>
    <col min="19" max="19" width="15.25390625" style="0" customWidth="1"/>
    <col min="22" max="22" width="15.00390625" style="0" bestFit="1" customWidth="1"/>
    <col min="23" max="24" width="9.125" style="0" customWidth="1"/>
    <col min="25" max="26" width="19.625" style="0" customWidth="1"/>
  </cols>
  <sheetData>
    <row r="1" spans="1:29" ht="36.75" customHeight="1">
      <c r="A1" s="227" t="s">
        <v>77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9"/>
      <c r="AB1" s="29"/>
      <c r="AC1" s="29"/>
    </row>
    <row r="2" spans="1:29" ht="20.25" customHeight="1">
      <c r="A2" s="258" t="s">
        <v>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9"/>
      <c r="AB2" s="29"/>
      <c r="AC2" s="29"/>
    </row>
    <row r="3" spans="1:26" ht="23.25" customHeight="1">
      <c r="A3" s="236" t="s">
        <v>11</v>
      </c>
      <c r="B3" s="237" t="s">
        <v>78</v>
      </c>
      <c r="C3" s="237" t="s">
        <v>81</v>
      </c>
      <c r="D3" s="237" t="s">
        <v>80</v>
      </c>
      <c r="E3" s="237"/>
      <c r="F3" s="237"/>
      <c r="G3" s="237"/>
      <c r="H3" s="237"/>
      <c r="I3" s="237" t="s">
        <v>488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 t="s">
        <v>82</v>
      </c>
      <c r="Z3" s="237" t="s">
        <v>83</v>
      </c>
    </row>
    <row r="4" spans="1:26" ht="22.5" customHeight="1">
      <c r="A4" s="236"/>
      <c r="B4" s="237"/>
      <c r="C4" s="237"/>
      <c r="D4" s="237">
        <v>2022</v>
      </c>
      <c r="E4" s="237">
        <v>2023</v>
      </c>
      <c r="F4" s="237">
        <v>2024</v>
      </c>
      <c r="G4" s="237">
        <v>2025</v>
      </c>
      <c r="H4" s="237">
        <v>2026</v>
      </c>
      <c r="I4" s="237" t="s">
        <v>1</v>
      </c>
      <c r="J4" s="237" t="s">
        <v>84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 ht="21.75" customHeight="1">
      <c r="A5" s="236"/>
      <c r="B5" s="237"/>
      <c r="C5" s="237"/>
      <c r="D5" s="237"/>
      <c r="E5" s="237"/>
      <c r="F5" s="237"/>
      <c r="G5" s="237"/>
      <c r="H5" s="237"/>
      <c r="I5" s="237"/>
      <c r="J5" s="237">
        <v>2022</v>
      </c>
      <c r="K5" s="237"/>
      <c r="L5" s="237"/>
      <c r="M5" s="237">
        <v>2023</v>
      </c>
      <c r="N5" s="237"/>
      <c r="O5" s="237"/>
      <c r="P5" s="237">
        <v>2024</v>
      </c>
      <c r="Q5" s="237"/>
      <c r="R5" s="237"/>
      <c r="S5" s="237">
        <v>2025</v>
      </c>
      <c r="T5" s="237"/>
      <c r="U5" s="237"/>
      <c r="V5" s="237">
        <v>2026</v>
      </c>
      <c r="W5" s="237"/>
      <c r="X5" s="237"/>
      <c r="Y5" s="237"/>
      <c r="Z5" s="237"/>
    </row>
    <row r="6" spans="1:26" ht="15.75">
      <c r="A6" s="236"/>
      <c r="B6" s="237"/>
      <c r="C6" s="237"/>
      <c r="D6" s="237"/>
      <c r="E6" s="237"/>
      <c r="F6" s="237"/>
      <c r="G6" s="237"/>
      <c r="H6" s="237"/>
      <c r="I6" s="237"/>
      <c r="J6" s="18" t="s">
        <v>1</v>
      </c>
      <c r="K6" s="21" t="s">
        <v>119</v>
      </c>
      <c r="L6" s="21" t="s">
        <v>120</v>
      </c>
      <c r="M6" s="21" t="s">
        <v>1</v>
      </c>
      <c r="N6" s="21" t="s">
        <v>119</v>
      </c>
      <c r="O6" s="21" t="s">
        <v>120</v>
      </c>
      <c r="P6" s="21" t="s">
        <v>1</v>
      </c>
      <c r="Q6" s="21" t="s">
        <v>119</v>
      </c>
      <c r="R6" s="21" t="s">
        <v>120</v>
      </c>
      <c r="S6" s="21" t="s">
        <v>1</v>
      </c>
      <c r="T6" s="21" t="s">
        <v>119</v>
      </c>
      <c r="U6" s="21" t="s">
        <v>120</v>
      </c>
      <c r="V6" s="21" t="s">
        <v>1</v>
      </c>
      <c r="W6" s="21" t="s">
        <v>85</v>
      </c>
      <c r="X6" s="21" t="s">
        <v>86</v>
      </c>
      <c r="Y6" s="237"/>
      <c r="Z6" s="237"/>
    </row>
    <row r="7" spans="1:26" ht="15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</row>
    <row r="8" spans="1:26" ht="23.25" customHeight="1">
      <c r="A8" s="234" t="s">
        <v>54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</row>
    <row r="9" spans="1:26" ht="15.75" customHeight="1">
      <c r="A9" s="259" t="s">
        <v>50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ht="63.75" customHeight="1">
      <c r="A10" s="49" t="s">
        <v>42</v>
      </c>
      <c r="B10" s="48" t="s">
        <v>162</v>
      </c>
      <c r="C10" s="21" t="s">
        <v>92</v>
      </c>
      <c r="D10" s="126">
        <f>+J10</f>
        <v>867.98</v>
      </c>
      <c r="E10" s="126">
        <f>+M10</f>
        <v>0</v>
      </c>
      <c r="F10" s="126">
        <f>+P10</f>
        <v>0</v>
      </c>
      <c r="G10" s="126">
        <f>+S10</f>
        <v>0</v>
      </c>
      <c r="H10" s="126">
        <f>+V10</f>
        <v>0</v>
      </c>
      <c r="I10" s="126">
        <f>+J10+M10+P10+S10+V10</f>
        <v>867.98</v>
      </c>
      <c r="J10" s="126">
        <f>'[5]Приложение 1'!$AR$18</f>
        <v>867.98</v>
      </c>
      <c r="K10" s="126"/>
      <c r="L10" s="126"/>
      <c r="M10" s="126">
        <v>0</v>
      </c>
      <c r="N10" s="126"/>
      <c r="O10" s="126"/>
      <c r="P10" s="126">
        <v>0</v>
      </c>
      <c r="Q10" s="126"/>
      <c r="R10" s="126"/>
      <c r="S10" s="126">
        <v>0</v>
      </c>
      <c r="T10" s="126"/>
      <c r="U10" s="126"/>
      <c r="V10" s="126">
        <v>0</v>
      </c>
      <c r="W10" s="126"/>
      <c r="X10" s="126"/>
      <c r="Y10" s="125" t="s">
        <v>417</v>
      </c>
      <c r="Z10" s="21" t="s">
        <v>103</v>
      </c>
    </row>
    <row r="11" spans="1:26" ht="31.5">
      <c r="A11" s="49" t="s">
        <v>43</v>
      </c>
      <c r="B11" s="31" t="s">
        <v>163</v>
      </c>
      <c r="C11" s="21" t="s">
        <v>92</v>
      </c>
      <c r="D11" s="126">
        <f>+J11</f>
        <v>0</v>
      </c>
      <c r="E11" s="126">
        <f>+M11</f>
        <v>1972.89</v>
      </c>
      <c r="F11" s="126">
        <f>+P11</f>
        <v>0</v>
      </c>
      <c r="G11" s="126">
        <f>+S11</f>
        <v>0</v>
      </c>
      <c r="H11" s="126">
        <f>+V11</f>
        <v>0</v>
      </c>
      <c r="I11" s="126">
        <f>+J11+M11+P11+S11+V11</f>
        <v>1972.89</v>
      </c>
      <c r="J11" s="126">
        <v>0</v>
      </c>
      <c r="K11" s="126"/>
      <c r="L11" s="126"/>
      <c r="M11" s="126">
        <f>'[5]Приложение 1'!$AU$19</f>
        <v>1972.89</v>
      </c>
      <c r="N11" s="126"/>
      <c r="O11" s="126"/>
      <c r="P11" s="126">
        <v>0</v>
      </c>
      <c r="Q11" s="126"/>
      <c r="R11" s="126"/>
      <c r="S11" s="126">
        <v>0</v>
      </c>
      <c r="T11" s="126"/>
      <c r="U11" s="126"/>
      <c r="V11" s="126">
        <v>0</v>
      </c>
      <c r="W11" s="126"/>
      <c r="X11" s="126"/>
      <c r="Y11" s="125" t="s">
        <v>417</v>
      </c>
      <c r="Z11" s="21" t="s">
        <v>103</v>
      </c>
    </row>
    <row r="12" spans="1:26" ht="47.25">
      <c r="A12" s="49" t="s">
        <v>161</v>
      </c>
      <c r="B12" s="48" t="s">
        <v>164</v>
      </c>
      <c r="C12" s="21" t="s">
        <v>92</v>
      </c>
      <c r="D12" s="126">
        <f>+J12</f>
        <v>82437.07</v>
      </c>
      <c r="E12" s="126">
        <f>+M12</f>
        <v>0</v>
      </c>
      <c r="F12" s="126">
        <f>+P12</f>
        <v>0</v>
      </c>
      <c r="G12" s="126">
        <f>+S12</f>
        <v>0</v>
      </c>
      <c r="H12" s="126">
        <f>+V12</f>
        <v>0</v>
      </c>
      <c r="I12" s="126">
        <f>+J12+M12+P12+S12+V12</f>
        <v>82437.07</v>
      </c>
      <c r="J12" s="126">
        <f>'[5]Приложение 1'!$AR$20</f>
        <v>82437.07</v>
      </c>
      <c r="K12" s="126"/>
      <c r="L12" s="126"/>
      <c r="M12" s="126">
        <v>0</v>
      </c>
      <c r="N12" s="126"/>
      <c r="O12" s="126"/>
      <c r="P12" s="126">
        <v>0</v>
      </c>
      <c r="Q12" s="126"/>
      <c r="R12" s="126"/>
      <c r="S12" s="126">
        <v>0</v>
      </c>
      <c r="T12" s="126"/>
      <c r="U12" s="126"/>
      <c r="V12" s="126">
        <v>0</v>
      </c>
      <c r="W12" s="126"/>
      <c r="X12" s="126"/>
      <c r="Y12" s="125" t="s">
        <v>418</v>
      </c>
      <c r="Z12" s="21" t="s">
        <v>103</v>
      </c>
    </row>
    <row r="13" spans="1:26" ht="15.75">
      <c r="A13" s="232" t="s">
        <v>51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</row>
    <row r="14" spans="1:26" ht="31.5">
      <c r="A14" s="46" t="s">
        <v>44</v>
      </c>
      <c r="B14" s="22" t="s">
        <v>173</v>
      </c>
      <c r="C14" s="21" t="s">
        <v>92</v>
      </c>
      <c r="D14" s="126">
        <f>+J14</f>
        <v>0</v>
      </c>
      <c r="E14" s="126">
        <f>+M14</f>
        <v>4205.99</v>
      </c>
      <c r="F14" s="126">
        <f>+P14</f>
        <v>0</v>
      </c>
      <c r="G14" s="126">
        <f>+S14</f>
        <v>0</v>
      </c>
      <c r="H14" s="126">
        <f>+V14</f>
        <v>0</v>
      </c>
      <c r="I14" s="126">
        <f>+J14+M14+P14+S14+V14</f>
        <v>4205.99</v>
      </c>
      <c r="J14" s="126">
        <v>0</v>
      </c>
      <c r="K14" s="126"/>
      <c r="L14" s="126"/>
      <c r="M14" s="126">
        <f>'[5]Приложение 1'!$AU$22</f>
        <v>4205.99</v>
      </c>
      <c r="N14" s="126"/>
      <c r="O14" s="126"/>
      <c r="P14" s="126">
        <v>0</v>
      </c>
      <c r="Q14" s="126"/>
      <c r="R14" s="126"/>
      <c r="S14" s="126">
        <v>0</v>
      </c>
      <c r="T14" s="126"/>
      <c r="U14" s="126"/>
      <c r="V14" s="126">
        <v>0</v>
      </c>
      <c r="W14" s="126"/>
      <c r="X14" s="126"/>
      <c r="Y14" s="125" t="s">
        <v>417</v>
      </c>
      <c r="Z14" s="21" t="s">
        <v>103</v>
      </c>
    </row>
    <row r="15" spans="1:26" ht="15.75">
      <c r="A15" s="46" t="s">
        <v>45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>
      <c r="A16" s="232" t="s">
        <v>52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ht="39.75" customHeight="1">
      <c r="A17" s="49" t="s">
        <v>46</v>
      </c>
      <c r="B17" s="31" t="s">
        <v>188</v>
      </c>
      <c r="C17" s="21" t="s">
        <v>92</v>
      </c>
      <c r="D17" s="126">
        <f aca="true" t="shared" si="0" ref="D17:D30">+J17</f>
        <v>1667.44</v>
      </c>
      <c r="E17" s="126">
        <f>+M17</f>
        <v>0</v>
      </c>
      <c r="F17" s="126">
        <f aca="true" t="shared" si="1" ref="F17:F30">+P17</f>
        <v>0</v>
      </c>
      <c r="G17" s="126">
        <f aca="true" t="shared" si="2" ref="G17:G30">+S17</f>
        <v>0</v>
      </c>
      <c r="H17" s="126">
        <f aca="true" t="shared" si="3" ref="H17:H30">+V17</f>
        <v>0</v>
      </c>
      <c r="I17" s="126">
        <f aca="true" t="shared" si="4" ref="I17:I29">+J17+M17+P17+S17+V17</f>
        <v>1667.44</v>
      </c>
      <c r="J17" s="126">
        <f>'[5]Приложение 1'!$AR$24</f>
        <v>1667.44</v>
      </c>
      <c r="K17" s="126"/>
      <c r="L17" s="126"/>
      <c r="M17" s="126">
        <v>0</v>
      </c>
      <c r="N17" s="126"/>
      <c r="O17" s="126"/>
      <c r="P17" s="126">
        <v>0</v>
      </c>
      <c r="Q17" s="126"/>
      <c r="R17" s="126"/>
      <c r="S17" s="126">
        <v>0</v>
      </c>
      <c r="T17" s="126"/>
      <c r="U17" s="126"/>
      <c r="V17" s="126">
        <v>0</v>
      </c>
      <c r="W17" s="126"/>
      <c r="X17" s="126"/>
      <c r="Y17" s="125" t="s">
        <v>417</v>
      </c>
      <c r="Z17" s="21" t="s">
        <v>103</v>
      </c>
    </row>
    <row r="18" spans="1:26" ht="39.75" customHeight="1">
      <c r="A18" s="49" t="s">
        <v>47</v>
      </c>
      <c r="B18" s="97" t="s">
        <v>189</v>
      </c>
      <c r="C18" s="21" t="s">
        <v>92</v>
      </c>
      <c r="D18" s="126">
        <f t="shared" si="0"/>
        <v>2395.92</v>
      </c>
      <c r="E18" s="126">
        <f aca="true" t="shared" si="5" ref="E18:E29">+M18</f>
        <v>0</v>
      </c>
      <c r="F18" s="126">
        <f t="shared" si="1"/>
        <v>0</v>
      </c>
      <c r="G18" s="126">
        <f t="shared" si="2"/>
        <v>0</v>
      </c>
      <c r="H18" s="126">
        <f t="shared" si="3"/>
        <v>0</v>
      </c>
      <c r="I18" s="126">
        <f t="shared" si="4"/>
        <v>2395.92</v>
      </c>
      <c r="J18" s="126">
        <f>'[5]Приложение 1'!$AR$25</f>
        <v>2395.92</v>
      </c>
      <c r="K18" s="126"/>
      <c r="L18" s="126"/>
      <c r="M18" s="126">
        <v>0</v>
      </c>
      <c r="N18" s="126"/>
      <c r="O18" s="126"/>
      <c r="P18" s="126">
        <v>0</v>
      </c>
      <c r="Q18" s="126"/>
      <c r="R18" s="126"/>
      <c r="S18" s="126">
        <v>0</v>
      </c>
      <c r="T18" s="126"/>
      <c r="U18" s="126"/>
      <c r="V18" s="126">
        <v>0</v>
      </c>
      <c r="W18" s="126"/>
      <c r="X18" s="126"/>
      <c r="Y18" s="125" t="s">
        <v>417</v>
      </c>
      <c r="Z18" s="21" t="s">
        <v>103</v>
      </c>
    </row>
    <row r="19" spans="1:26" ht="39.75" customHeight="1">
      <c r="A19" s="49" t="s">
        <v>176</v>
      </c>
      <c r="B19" s="31" t="s">
        <v>190</v>
      </c>
      <c r="C19" s="21" t="s">
        <v>92</v>
      </c>
      <c r="D19" s="126">
        <f t="shared" si="0"/>
        <v>6640.14</v>
      </c>
      <c r="E19" s="126">
        <f t="shared" si="5"/>
        <v>0</v>
      </c>
      <c r="F19" s="126">
        <f t="shared" si="1"/>
        <v>0</v>
      </c>
      <c r="G19" s="126">
        <f t="shared" si="2"/>
        <v>0</v>
      </c>
      <c r="H19" s="126">
        <f t="shared" si="3"/>
        <v>0</v>
      </c>
      <c r="I19" s="126">
        <f t="shared" si="4"/>
        <v>6640.14</v>
      </c>
      <c r="J19" s="126">
        <f>'[5]Приложение 1'!$AR$26</f>
        <v>6640.14</v>
      </c>
      <c r="K19" s="126"/>
      <c r="L19" s="126"/>
      <c r="M19" s="126">
        <v>0</v>
      </c>
      <c r="N19" s="126"/>
      <c r="O19" s="126"/>
      <c r="P19" s="126">
        <v>0</v>
      </c>
      <c r="Q19" s="126"/>
      <c r="R19" s="126"/>
      <c r="S19" s="126">
        <v>0</v>
      </c>
      <c r="T19" s="126"/>
      <c r="U19" s="126"/>
      <c r="V19" s="126">
        <v>0</v>
      </c>
      <c r="W19" s="126"/>
      <c r="X19" s="126"/>
      <c r="Y19" s="125" t="s">
        <v>417</v>
      </c>
      <c r="Z19" s="21" t="s">
        <v>103</v>
      </c>
    </row>
    <row r="20" spans="1:26" ht="39.75" customHeight="1">
      <c r="A20" s="49" t="s">
        <v>177</v>
      </c>
      <c r="B20" s="31" t="s">
        <v>191</v>
      </c>
      <c r="C20" s="21" t="s">
        <v>92</v>
      </c>
      <c r="D20" s="126">
        <f t="shared" si="0"/>
        <v>13957.96</v>
      </c>
      <c r="E20" s="126">
        <f t="shared" si="5"/>
        <v>0</v>
      </c>
      <c r="F20" s="126">
        <f t="shared" si="1"/>
        <v>0</v>
      </c>
      <c r="G20" s="126">
        <f t="shared" si="2"/>
        <v>0</v>
      </c>
      <c r="H20" s="126">
        <f t="shared" si="3"/>
        <v>0</v>
      </c>
      <c r="I20" s="126">
        <f t="shared" si="4"/>
        <v>13957.96</v>
      </c>
      <c r="J20" s="126">
        <f>'[5]Приложение 1'!$AR$27</f>
        <v>13957.96</v>
      </c>
      <c r="K20" s="126"/>
      <c r="L20" s="126"/>
      <c r="M20" s="126">
        <v>0</v>
      </c>
      <c r="N20" s="126"/>
      <c r="O20" s="126"/>
      <c r="P20" s="126">
        <v>0</v>
      </c>
      <c r="Q20" s="126"/>
      <c r="R20" s="126"/>
      <c r="S20" s="126">
        <v>0</v>
      </c>
      <c r="T20" s="126"/>
      <c r="U20" s="126"/>
      <c r="V20" s="126">
        <v>0</v>
      </c>
      <c r="W20" s="126"/>
      <c r="X20" s="126"/>
      <c r="Y20" s="125" t="s">
        <v>417</v>
      </c>
      <c r="Z20" s="21" t="s">
        <v>103</v>
      </c>
    </row>
    <row r="21" spans="1:26" ht="39.75" customHeight="1">
      <c r="A21" s="49" t="s">
        <v>178</v>
      </c>
      <c r="B21" s="31" t="s">
        <v>192</v>
      </c>
      <c r="C21" s="21" t="s">
        <v>92</v>
      </c>
      <c r="D21" s="126">
        <f t="shared" si="0"/>
        <v>983.38</v>
      </c>
      <c r="E21" s="126">
        <f t="shared" si="5"/>
        <v>0</v>
      </c>
      <c r="F21" s="126">
        <f t="shared" si="1"/>
        <v>0</v>
      </c>
      <c r="G21" s="126">
        <f t="shared" si="2"/>
        <v>0</v>
      </c>
      <c r="H21" s="126">
        <f t="shared" si="3"/>
        <v>0</v>
      </c>
      <c r="I21" s="126">
        <f t="shared" si="4"/>
        <v>983.38</v>
      </c>
      <c r="J21" s="126">
        <f>'[5]Приложение 1'!$AR$28</f>
        <v>983.38</v>
      </c>
      <c r="K21" s="126"/>
      <c r="L21" s="126"/>
      <c r="M21" s="126">
        <v>0</v>
      </c>
      <c r="N21" s="126"/>
      <c r="O21" s="126"/>
      <c r="P21" s="126">
        <v>0</v>
      </c>
      <c r="Q21" s="126"/>
      <c r="R21" s="126"/>
      <c r="S21" s="126">
        <v>0</v>
      </c>
      <c r="T21" s="126"/>
      <c r="U21" s="126"/>
      <c r="V21" s="126">
        <v>0</v>
      </c>
      <c r="W21" s="126"/>
      <c r="X21" s="126"/>
      <c r="Y21" s="125" t="s">
        <v>417</v>
      </c>
      <c r="Z21" s="21" t="s">
        <v>103</v>
      </c>
    </row>
    <row r="22" spans="1:26" ht="39.75" customHeight="1">
      <c r="A22" s="49" t="s">
        <v>179</v>
      </c>
      <c r="B22" s="31" t="s">
        <v>193</v>
      </c>
      <c r="C22" s="21" t="s">
        <v>92</v>
      </c>
      <c r="D22" s="126">
        <f t="shared" si="0"/>
        <v>5798.37</v>
      </c>
      <c r="E22" s="126">
        <f t="shared" si="5"/>
        <v>0</v>
      </c>
      <c r="F22" s="126">
        <f t="shared" si="1"/>
        <v>0</v>
      </c>
      <c r="G22" s="126">
        <f t="shared" si="2"/>
        <v>0</v>
      </c>
      <c r="H22" s="126">
        <f t="shared" si="3"/>
        <v>0</v>
      </c>
      <c r="I22" s="126">
        <f t="shared" si="4"/>
        <v>5798.37</v>
      </c>
      <c r="J22" s="126">
        <f>'[5]Приложение 1'!$AR$29</f>
        <v>5798.37</v>
      </c>
      <c r="K22" s="126"/>
      <c r="L22" s="126"/>
      <c r="M22" s="126">
        <v>0</v>
      </c>
      <c r="N22" s="126"/>
      <c r="O22" s="126"/>
      <c r="P22" s="126">
        <v>0</v>
      </c>
      <c r="Q22" s="126"/>
      <c r="R22" s="126"/>
      <c r="S22" s="126">
        <v>0</v>
      </c>
      <c r="T22" s="126"/>
      <c r="U22" s="126"/>
      <c r="V22" s="126">
        <v>0</v>
      </c>
      <c r="W22" s="126"/>
      <c r="X22" s="126"/>
      <c r="Y22" s="125" t="s">
        <v>417</v>
      </c>
      <c r="Z22" s="21" t="s">
        <v>103</v>
      </c>
    </row>
    <row r="23" spans="1:26" ht="42" customHeight="1">
      <c r="A23" s="49" t="s">
        <v>180</v>
      </c>
      <c r="B23" s="31" t="s">
        <v>194</v>
      </c>
      <c r="C23" s="21" t="s">
        <v>92</v>
      </c>
      <c r="D23" s="126">
        <f t="shared" si="0"/>
        <v>4705.84</v>
      </c>
      <c r="E23" s="126">
        <f t="shared" si="5"/>
        <v>0</v>
      </c>
      <c r="F23" s="126">
        <f t="shared" si="1"/>
        <v>0</v>
      </c>
      <c r="G23" s="126">
        <f t="shared" si="2"/>
        <v>0</v>
      </c>
      <c r="H23" s="126">
        <f t="shared" si="3"/>
        <v>0</v>
      </c>
      <c r="I23" s="126">
        <f t="shared" si="4"/>
        <v>4705.84</v>
      </c>
      <c r="J23" s="126">
        <f>'[5]Приложение 1'!$AR$30</f>
        <v>4705.84</v>
      </c>
      <c r="K23" s="126"/>
      <c r="L23" s="126"/>
      <c r="M23" s="126">
        <v>0</v>
      </c>
      <c r="N23" s="126"/>
      <c r="O23" s="126"/>
      <c r="P23" s="126">
        <v>0</v>
      </c>
      <c r="Q23" s="126"/>
      <c r="R23" s="126"/>
      <c r="S23" s="126">
        <v>0</v>
      </c>
      <c r="T23" s="126"/>
      <c r="U23" s="126"/>
      <c r="V23" s="126">
        <v>0</v>
      </c>
      <c r="W23" s="126"/>
      <c r="X23" s="126"/>
      <c r="Y23" s="125" t="s">
        <v>417</v>
      </c>
      <c r="Z23" s="21" t="s">
        <v>103</v>
      </c>
    </row>
    <row r="24" spans="1:26" ht="57.75" customHeight="1">
      <c r="A24" s="49" t="s">
        <v>181</v>
      </c>
      <c r="B24" s="31" t="s">
        <v>195</v>
      </c>
      <c r="C24" s="21" t="s">
        <v>92</v>
      </c>
      <c r="D24" s="126">
        <f t="shared" si="0"/>
        <v>1630.24</v>
      </c>
      <c r="E24" s="126">
        <f t="shared" si="5"/>
        <v>0</v>
      </c>
      <c r="F24" s="126">
        <f t="shared" si="1"/>
        <v>0</v>
      </c>
      <c r="G24" s="126">
        <f t="shared" si="2"/>
        <v>0</v>
      </c>
      <c r="H24" s="126">
        <f t="shared" si="3"/>
        <v>0</v>
      </c>
      <c r="I24" s="126">
        <f t="shared" si="4"/>
        <v>1630.24</v>
      </c>
      <c r="J24" s="126">
        <f>'[5]Приложение 1'!$AR$31</f>
        <v>1630.24</v>
      </c>
      <c r="K24" s="126"/>
      <c r="L24" s="126"/>
      <c r="M24" s="126">
        <v>0</v>
      </c>
      <c r="N24" s="126"/>
      <c r="O24" s="126"/>
      <c r="P24" s="126">
        <v>0</v>
      </c>
      <c r="Q24" s="126"/>
      <c r="R24" s="126"/>
      <c r="S24" s="126">
        <v>0</v>
      </c>
      <c r="T24" s="126"/>
      <c r="U24" s="126"/>
      <c r="V24" s="126">
        <v>0</v>
      </c>
      <c r="W24" s="126"/>
      <c r="X24" s="126"/>
      <c r="Y24" s="125" t="s">
        <v>417</v>
      </c>
      <c r="Z24" s="21" t="s">
        <v>103</v>
      </c>
    </row>
    <row r="25" spans="1:26" ht="39.75" customHeight="1">
      <c r="A25" s="49" t="s">
        <v>182</v>
      </c>
      <c r="B25" s="97" t="s">
        <v>196</v>
      </c>
      <c r="C25" s="21" t="s">
        <v>92</v>
      </c>
      <c r="D25" s="126">
        <f t="shared" si="0"/>
        <v>0</v>
      </c>
      <c r="E25" s="126">
        <f t="shared" si="5"/>
        <v>2870.84</v>
      </c>
      <c r="F25" s="126">
        <f t="shared" si="1"/>
        <v>0</v>
      </c>
      <c r="G25" s="126">
        <f t="shared" si="2"/>
        <v>0</v>
      </c>
      <c r="H25" s="126">
        <f t="shared" si="3"/>
        <v>0</v>
      </c>
      <c r="I25" s="126">
        <f t="shared" si="4"/>
        <v>2870.84</v>
      </c>
      <c r="J25" s="126">
        <v>0</v>
      </c>
      <c r="K25" s="126"/>
      <c r="L25" s="126"/>
      <c r="M25" s="126">
        <f>'[5]Приложение 1'!$AU$32</f>
        <v>2870.84</v>
      </c>
      <c r="N25" s="126"/>
      <c r="O25" s="126"/>
      <c r="P25" s="126">
        <v>0</v>
      </c>
      <c r="Q25" s="126"/>
      <c r="R25" s="126"/>
      <c r="S25" s="126">
        <v>0</v>
      </c>
      <c r="T25" s="126"/>
      <c r="U25" s="126"/>
      <c r="V25" s="126">
        <v>0</v>
      </c>
      <c r="W25" s="126"/>
      <c r="X25" s="126"/>
      <c r="Y25" s="125" t="s">
        <v>417</v>
      </c>
      <c r="Z25" s="21" t="s">
        <v>103</v>
      </c>
    </row>
    <row r="26" spans="1:26" ht="39.75" customHeight="1">
      <c r="A26" s="49" t="s">
        <v>183</v>
      </c>
      <c r="B26" s="31" t="s">
        <v>197</v>
      </c>
      <c r="C26" s="21" t="s">
        <v>92</v>
      </c>
      <c r="D26" s="126">
        <f t="shared" si="0"/>
        <v>0</v>
      </c>
      <c r="E26" s="126">
        <f t="shared" si="5"/>
        <v>3932</v>
      </c>
      <c r="F26" s="126">
        <f t="shared" si="1"/>
        <v>0</v>
      </c>
      <c r="G26" s="126">
        <f t="shared" si="2"/>
        <v>0</v>
      </c>
      <c r="H26" s="126">
        <f t="shared" si="3"/>
        <v>0</v>
      </c>
      <c r="I26" s="126">
        <f t="shared" si="4"/>
        <v>3932</v>
      </c>
      <c r="J26" s="126">
        <v>0</v>
      </c>
      <c r="K26" s="126"/>
      <c r="L26" s="126"/>
      <c r="M26" s="126">
        <f>'[5]Приложение 1'!$AU$33</f>
        <v>3932</v>
      </c>
      <c r="N26" s="126"/>
      <c r="O26" s="126"/>
      <c r="P26" s="126">
        <v>0</v>
      </c>
      <c r="Q26" s="126"/>
      <c r="R26" s="126"/>
      <c r="S26" s="126">
        <v>0</v>
      </c>
      <c r="T26" s="126"/>
      <c r="U26" s="126"/>
      <c r="V26" s="126">
        <v>0</v>
      </c>
      <c r="W26" s="126"/>
      <c r="X26" s="126"/>
      <c r="Y26" s="125" t="s">
        <v>417</v>
      </c>
      <c r="Z26" s="21" t="s">
        <v>103</v>
      </c>
    </row>
    <row r="27" spans="1:26" ht="39.75" customHeight="1">
      <c r="A27" s="49" t="s">
        <v>184</v>
      </c>
      <c r="B27" s="31" t="s">
        <v>198</v>
      </c>
      <c r="C27" s="21" t="s">
        <v>92</v>
      </c>
      <c r="D27" s="126">
        <f t="shared" si="0"/>
        <v>0</v>
      </c>
      <c r="E27" s="126">
        <f t="shared" si="5"/>
        <v>3404.96</v>
      </c>
      <c r="F27" s="126">
        <f t="shared" si="1"/>
        <v>0</v>
      </c>
      <c r="G27" s="126">
        <f t="shared" si="2"/>
        <v>0</v>
      </c>
      <c r="H27" s="126">
        <f t="shared" si="3"/>
        <v>0</v>
      </c>
      <c r="I27" s="126">
        <f t="shared" si="4"/>
        <v>3404.96</v>
      </c>
      <c r="J27" s="126">
        <v>0</v>
      </c>
      <c r="K27" s="126"/>
      <c r="L27" s="126"/>
      <c r="M27" s="126">
        <f>'[5]Приложение 1'!$AU$34</f>
        <v>3404.96</v>
      </c>
      <c r="N27" s="126"/>
      <c r="O27" s="126"/>
      <c r="P27" s="126">
        <v>0</v>
      </c>
      <c r="Q27" s="126"/>
      <c r="R27" s="126"/>
      <c r="S27" s="126">
        <v>0</v>
      </c>
      <c r="T27" s="126"/>
      <c r="U27" s="126"/>
      <c r="V27" s="126">
        <v>0</v>
      </c>
      <c r="W27" s="126"/>
      <c r="X27" s="126"/>
      <c r="Y27" s="125" t="s">
        <v>417</v>
      </c>
      <c r="Z27" s="21" t="s">
        <v>103</v>
      </c>
    </row>
    <row r="28" spans="1:26" ht="39.75" customHeight="1">
      <c r="A28" s="49" t="s">
        <v>185</v>
      </c>
      <c r="B28" s="31" t="s">
        <v>199</v>
      </c>
      <c r="C28" s="21" t="s">
        <v>92</v>
      </c>
      <c r="D28" s="126">
        <f t="shared" si="0"/>
        <v>0</v>
      </c>
      <c r="E28" s="126">
        <f t="shared" si="5"/>
        <v>9433.76</v>
      </c>
      <c r="F28" s="126">
        <f t="shared" si="1"/>
        <v>0</v>
      </c>
      <c r="G28" s="126">
        <f t="shared" si="2"/>
        <v>0</v>
      </c>
      <c r="H28" s="126">
        <f t="shared" si="3"/>
        <v>0</v>
      </c>
      <c r="I28" s="126">
        <f t="shared" si="4"/>
        <v>9433.76</v>
      </c>
      <c r="J28" s="126">
        <v>0</v>
      </c>
      <c r="K28" s="126"/>
      <c r="L28" s="126"/>
      <c r="M28" s="126">
        <f>'[5]Приложение 1'!$AU$35</f>
        <v>9433.76</v>
      </c>
      <c r="N28" s="126"/>
      <c r="O28" s="126"/>
      <c r="P28" s="126">
        <v>0</v>
      </c>
      <c r="Q28" s="126"/>
      <c r="R28" s="126"/>
      <c r="S28" s="126">
        <v>0</v>
      </c>
      <c r="T28" s="126"/>
      <c r="U28" s="126"/>
      <c r="V28" s="126">
        <v>0</v>
      </c>
      <c r="W28" s="126"/>
      <c r="X28" s="126"/>
      <c r="Y28" s="125" t="s">
        <v>417</v>
      </c>
      <c r="Z28" s="21" t="s">
        <v>103</v>
      </c>
    </row>
    <row r="29" spans="1:26" ht="39.75" customHeight="1">
      <c r="A29" s="49" t="s">
        <v>186</v>
      </c>
      <c r="B29" s="31" t="s">
        <v>200</v>
      </c>
      <c r="C29" s="21" t="s">
        <v>92</v>
      </c>
      <c r="D29" s="126">
        <f t="shared" si="0"/>
        <v>0</v>
      </c>
      <c r="E29" s="126">
        <f t="shared" si="5"/>
        <v>16032.72</v>
      </c>
      <c r="F29" s="126">
        <f t="shared" si="1"/>
        <v>0</v>
      </c>
      <c r="G29" s="126">
        <f t="shared" si="2"/>
        <v>0</v>
      </c>
      <c r="H29" s="126">
        <f t="shared" si="3"/>
        <v>0</v>
      </c>
      <c r="I29" s="126">
        <f t="shared" si="4"/>
        <v>16032.72</v>
      </c>
      <c r="J29" s="126">
        <v>0</v>
      </c>
      <c r="K29" s="126"/>
      <c r="L29" s="126"/>
      <c r="M29" s="126">
        <f>'[5]Приложение 1'!$AU$36</f>
        <v>16032.72</v>
      </c>
      <c r="N29" s="126"/>
      <c r="O29" s="126"/>
      <c r="P29" s="126">
        <v>0</v>
      </c>
      <c r="Q29" s="126"/>
      <c r="R29" s="126"/>
      <c r="S29" s="126">
        <v>0</v>
      </c>
      <c r="T29" s="126"/>
      <c r="U29" s="126"/>
      <c r="V29" s="126">
        <v>0</v>
      </c>
      <c r="W29" s="126"/>
      <c r="X29" s="126"/>
      <c r="Y29" s="125" t="s">
        <v>417</v>
      </c>
      <c r="Z29" s="21" t="s">
        <v>103</v>
      </c>
    </row>
    <row r="30" spans="1:26" ht="69.75" customHeight="1">
      <c r="A30" s="49" t="s">
        <v>187</v>
      </c>
      <c r="B30" s="95" t="s">
        <v>201</v>
      </c>
      <c r="C30" s="21" t="s">
        <v>92</v>
      </c>
      <c r="D30" s="126">
        <f t="shared" si="0"/>
        <v>90235.21</v>
      </c>
      <c r="E30" s="126">
        <v>0</v>
      </c>
      <c r="F30" s="126">
        <f t="shared" si="1"/>
        <v>0</v>
      </c>
      <c r="G30" s="126">
        <f t="shared" si="2"/>
        <v>0</v>
      </c>
      <c r="H30" s="126">
        <f t="shared" si="3"/>
        <v>0</v>
      </c>
      <c r="I30" s="126">
        <f>+J30+M30+P30+S30+V30</f>
        <v>90235.21</v>
      </c>
      <c r="J30" s="126">
        <f>'[5]Приложение 1'!$AR$37</f>
        <v>90235.21</v>
      </c>
      <c r="K30" s="126"/>
      <c r="L30" s="126"/>
      <c r="M30" s="126">
        <v>0</v>
      </c>
      <c r="N30" s="126"/>
      <c r="O30" s="126"/>
      <c r="P30" s="126">
        <v>0</v>
      </c>
      <c r="Q30" s="126"/>
      <c r="R30" s="126"/>
      <c r="S30" s="126">
        <v>0</v>
      </c>
      <c r="T30" s="126"/>
      <c r="U30" s="126"/>
      <c r="V30" s="126">
        <v>0</v>
      </c>
      <c r="W30" s="126"/>
      <c r="X30" s="126"/>
      <c r="Y30" s="125" t="s">
        <v>418</v>
      </c>
      <c r="Z30" s="21" t="s">
        <v>103</v>
      </c>
    </row>
    <row r="31" spans="1:26" ht="15.75">
      <c r="A31" s="232" t="s">
        <v>53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47.25">
      <c r="A32" s="21" t="s">
        <v>48</v>
      </c>
      <c r="B32" s="95" t="s">
        <v>243</v>
      </c>
      <c r="C32" s="21" t="s">
        <v>92</v>
      </c>
      <c r="D32" s="126">
        <f>+J32</f>
        <v>43991.666</v>
      </c>
      <c r="E32" s="126">
        <f>+M32</f>
        <v>0</v>
      </c>
      <c r="F32" s="126">
        <f>+P32</f>
        <v>0</v>
      </c>
      <c r="G32" s="126">
        <f>+S32</f>
        <v>0</v>
      </c>
      <c r="H32" s="126">
        <f>+V32</f>
        <v>0</v>
      </c>
      <c r="I32" s="126">
        <f>+J32+M32+P32+S32+V32</f>
        <v>43991.666</v>
      </c>
      <c r="J32" s="126">
        <f>'[5]Приложение 1'!$AR$39</f>
        <v>43991.666</v>
      </c>
      <c r="K32" s="126"/>
      <c r="L32" s="126"/>
      <c r="M32" s="126">
        <v>0</v>
      </c>
      <c r="N32" s="126"/>
      <c r="O32" s="126"/>
      <c r="P32" s="126">
        <v>0</v>
      </c>
      <c r="Q32" s="126"/>
      <c r="R32" s="126"/>
      <c r="S32" s="126">
        <v>0</v>
      </c>
      <c r="T32" s="126"/>
      <c r="U32" s="126"/>
      <c r="V32" s="126">
        <v>0</v>
      </c>
      <c r="W32" s="126"/>
      <c r="X32" s="22"/>
      <c r="Y32" s="125" t="s">
        <v>418</v>
      </c>
      <c r="Z32" s="21" t="s">
        <v>103</v>
      </c>
    </row>
    <row r="33" spans="1:26" ht="15.75">
      <c r="A33" s="21" t="s">
        <v>49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>
      <c r="A34" s="21"/>
      <c r="B34" s="127" t="s">
        <v>416</v>
      </c>
      <c r="C34" s="22"/>
      <c r="D34" s="126">
        <f aca="true" t="shared" si="6" ref="D34:I34">+D32+SUM(D17:D30)+D14+D12+D11+D10</f>
        <v>255311.21600000001</v>
      </c>
      <c r="E34" s="126">
        <f t="shared" si="6"/>
        <v>41853.159999999996</v>
      </c>
      <c r="F34" s="126">
        <f t="shared" si="6"/>
        <v>0</v>
      </c>
      <c r="G34" s="126">
        <f t="shared" si="6"/>
        <v>0</v>
      </c>
      <c r="H34" s="126">
        <f t="shared" si="6"/>
        <v>0</v>
      </c>
      <c r="I34" s="126">
        <f t="shared" si="6"/>
        <v>297164.37600000005</v>
      </c>
      <c r="J34" s="126">
        <f>+J32+SUM(J17:J30)+J14+J12+J11+J10</f>
        <v>255311.21600000001</v>
      </c>
      <c r="K34" s="21"/>
      <c r="L34" s="21"/>
      <c r="M34" s="126">
        <f>+M32+SUM(M17:M30)+M14+M12+M11+M10</f>
        <v>41853.159999999996</v>
      </c>
      <c r="N34" s="21"/>
      <c r="O34" s="21"/>
      <c r="P34" s="126">
        <f>+P32+SUM(P17:P30)+P14+P12+P11+P10</f>
        <v>0</v>
      </c>
      <c r="Q34" s="21"/>
      <c r="R34" s="21"/>
      <c r="S34" s="126">
        <f>+S32+SUM(S17:S30)+S14+S12+S11+S10</f>
        <v>0</v>
      </c>
      <c r="T34" s="21"/>
      <c r="U34" s="21"/>
      <c r="V34" s="126">
        <f>+V32+SUM(V17:V30)+V14+V12+V11+V10</f>
        <v>0</v>
      </c>
      <c r="W34" s="22"/>
      <c r="X34" s="22"/>
      <c r="Y34" s="22"/>
      <c r="Z34" s="22"/>
    </row>
    <row r="35" spans="1:26" ht="21" customHeight="1">
      <c r="A35" s="234" t="s">
        <v>55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</row>
    <row r="36" spans="1:26" ht="15.75">
      <c r="A36" s="232" t="s">
        <v>56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</row>
    <row r="37" spans="1:26" ht="31.5">
      <c r="A37" s="49" t="s">
        <v>58</v>
      </c>
      <c r="B37" s="22" t="s">
        <v>104</v>
      </c>
      <c r="C37" s="21"/>
      <c r="D37" s="82"/>
      <c r="E37" s="56"/>
      <c r="F37" s="56"/>
      <c r="G37" s="56"/>
      <c r="H37" s="56"/>
      <c r="I37" s="82"/>
      <c r="J37" s="82"/>
      <c r="K37" s="82"/>
      <c r="L37" s="82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61" t="s">
        <v>150</v>
      </c>
      <c r="Z37" s="21" t="s">
        <v>103</v>
      </c>
    </row>
    <row r="38" spans="1:26" ht="15.75">
      <c r="A38" s="22" t="s">
        <v>59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5.75">
      <c r="A39" s="232" t="s">
        <v>57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</row>
    <row r="40" spans="1:26" ht="15.75">
      <c r="A40" s="22" t="s">
        <v>60</v>
      </c>
      <c r="B40" s="22" t="s">
        <v>104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>
      <c r="A41" s="22" t="s">
        <v>61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23.25" customHeight="1">
      <c r="A42" s="234" t="s">
        <v>66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</row>
    <row r="43" spans="1:26" ht="15.75">
      <c r="A43" s="232" t="s">
        <v>67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</row>
    <row r="44" spans="1:30" s="80" customFormat="1" ht="63">
      <c r="A44" s="83" t="s">
        <v>62</v>
      </c>
      <c r="B44" s="95" t="s">
        <v>247</v>
      </c>
      <c r="C44" s="85" t="s">
        <v>92</v>
      </c>
      <c r="D44" s="126">
        <f aca="true" t="shared" si="7" ref="D44:D51">+J44</f>
        <v>6624.66</v>
      </c>
      <c r="E44" s="126">
        <f aca="true" t="shared" si="8" ref="E44:E51">+M44</f>
        <v>15725.28</v>
      </c>
      <c r="F44" s="126">
        <f aca="true" t="shared" si="9" ref="F44:F51">+P44</f>
        <v>16605.89</v>
      </c>
      <c r="G44" s="126">
        <f aca="true" t="shared" si="10" ref="G44:G51">+S44</f>
        <v>17535.82</v>
      </c>
      <c r="H44" s="126">
        <f aca="true" t="shared" si="11" ref="H44:H51">+V44</f>
        <v>18517.83</v>
      </c>
      <c r="I44" s="126">
        <f aca="true" t="shared" si="12" ref="I44:I51">+J44+M44+P44+S44+V44</f>
        <v>75009.48000000001</v>
      </c>
      <c r="J44" s="126">
        <f>'[5]Приложение 1'!$AR$41</f>
        <v>6624.66</v>
      </c>
      <c r="K44" s="126"/>
      <c r="L44" s="126"/>
      <c r="M44" s="126">
        <f>'[5]Приложение 1'!$AU$41</f>
        <v>15725.28</v>
      </c>
      <c r="N44" s="126"/>
      <c r="O44" s="126"/>
      <c r="P44" s="126">
        <f>'[5]Приложение 1'!$AV$41</f>
        <v>16605.89</v>
      </c>
      <c r="Q44" s="126"/>
      <c r="R44" s="126"/>
      <c r="S44" s="126">
        <f>'[5]Приложение 1'!$AW$41</f>
        <v>17535.82</v>
      </c>
      <c r="T44" s="126"/>
      <c r="U44" s="126"/>
      <c r="V44" s="126">
        <f>'[5]Приложение 1'!$AX$41</f>
        <v>18517.83</v>
      </c>
      <c r="W44" s="126"/>
      <c r="X44" s="126"/>
      <c r="Y44" s="88" t="s">
        <v>419</v>
      </c>
      <c r="Z44" s="89">
        <v>6</v>
      </c>
      <c r="AB44" s="90"/>
      <c r="AD44" s="90"/>
    </row>
    <row r="45" spans="1:30" ht="63">
      <c r="A45" s="46" t="s">
        <v>63</v>
      </c>
      <c r="B45" s="95" t="s">
        <v>253</v>
      </c>
      <c r="C45" s="85" t="s">
        <v>92</v>
      </c>
      <c r="D45" s="126">
        <f t="shared" si="7"/>
        <v>3068.82</v>
      </c>
      <c r="E45" s="126">
        <f t="shared" si="8"/>
        <v>7284.6</v>
      </c>
      <c r="F45" s="126">
        <f t="shared" si="9"/>
        <v>7692.54</v>
      </c>
      <c r="G45" s="126">
        <f t="shared" si="10"/>
        <v>8123.32</v>
      </c>
      <c r="H45" s="126">
        <f t="shared" si="11"/>
        <v>8578.23</v>
      </c>
      <c r="I45" s="126">
        <f t="shared" si="12"/>
        <v>34747.509999999995</v>
      </c>
      <c r="J45" s="126">
        <f>'[5]Приложение 1'!$AR$42</f>
        <v>3068.82</v>
      </c>
      <c r="K45" s="126"/>
      <c r="L45" s="126"/>
      <c r="M45" s="126">
        <f>'[5]Приложение 1'!$AU$42</f>
        <v>7284.6</v>
      </c>
      <c r="N45" s="126"/>
      <c r="O45" s="126"/>
      <c r="P45" s="126">
        <f>'[5]Приложение 1'!$AV$42</f>
        <v>7692.54</v>
      </c>
      <c r="Q45" s="126"/>
      <c r="R45" s="126"/>
      <c r="S45" s="126">
        <f>'[5]Приложение 1'!$AW$42</f>
        <v>8123.32</v>
      </c>
      <c r="T45" s="126"/>
      <c r="U45" s="126"/>
      <c r="V45" s="126">
        <f>'[5]Приложение 1'!$AX$42</f>
        <v>8578.23</v>
      </c>
      <c r="W45" s="126"/>
      <c r="X45" s="126"/>
      <c r="Y45" s="18" t="s">
        <v>419</v>
      </c>
      <c r="Z45" s="21">
        <v>6</v>
      </c>
      <c r="AB45" s="55"/>
      <c r="AD45" s="55"/>
    </row>
    <row r="46" spans="1:30" ht="63">
      <c r="A46" s="49" t="s">
        <v>105</v>
      </c>
      <c r="B46" s="95" t="s">
        <v>257</v>
      </c>
      <c r="C46" s="85" t="s">
        <v>92</v>
      </c>
      <c r="D46" s="126">
        <f t="shared" si="7"/>
        <v>10983.05</v>
      </c>
      <c r="E46" s="126">
        <f t="shared" si="8"/>
        <v>26071.02</v>
      </c>
      <c r="F46" s="126">
        <f t="shared" si="9"/>
        <v>27531</v>
      </c>
      <c r="G46" s="126">
        <f t="shared" si="10"/>
        <v>29072.74</v>
      </c>
      <c r="H46" s="126">
        <f t="shared" si="11"/>
        <v>30700.81</v>
      </c>
      <c r="I46" s="126">
        <f t="shared" si="12"/>
        <v>124358.62</v>
      </c>
      <c r="J46" s="126">
        <f>'[5]Приложение 1'!$AR$43</f>
        <v>10983.05</v>
      </c>
      <c r="K46" s="126"/>
      <c r="L46" s="126"/>
      <c r="M46" s="126">
        <f>'[5]Приложение 1'!$AU$43</f>
        <v>26071.02</v>
      </c>
      <c r="N46" s="126"/>
      <c r="O46" s="126"/>
      <c r="P46" s="126">
        <f>'[5]Приложение 1'!$AV$43</f>
        <v>27531</v>
      </c>
      <c r="Q46" s="126"/>
      <c r="R46" s="126"/>
      <c r="S46" s="126">
        <f>'[5]Приложение 1'!$AW$43</f>
        <v>29072.74</v>
      </c>
      <c r="T46" s="126"/>
      <c r="U46" s="126"/>
      <c r="V46" s="126">
        <f>'[5]Приложение 1'!$AX$43</f>
        <v>30700.81</v>
      </c>
      <c r="W46" s="126"/>
      <c r="X46" s="126"/>
      <c r="Y46" s="18" t="s">
        <v>419</v>
      </c>
      <c r="Z46" s="21">
        <v>6</v>
      </c>
      <c r="AB46" s="55"/>
      <c r="AD46" s="55"/>
    </row>
    <row r="47" spans="1:30" ht="63">
      <c r="A47" s="49" t="s">
        <v>108</v>
      </c>
      <c r="B47" s="95" t="s">
        <v>260</v>
      </c>
      <c r="C47" s="85" t="s">
        <v>92</v>
      </c>
      <c r="D47" s="126">
        <f t="shared" si="7"/>
        <v>14967.11</v>
      </c>
      <c r="E47" s="126">
        <f t="shared" si="8"/>
        <v>12919.34</v>
      </c>
      <c r="F47" s="126">
        <f t="shared" si="9"/>
        <v>0</v>
      </c>
      <c r="G47" s="126">
        <f t="shared" si="10"/>
        <v>0</v>
      </c>
      <c r="H47" s="126">
        <f t="shared" si="11"/>
        <v>0</v>
      </c>
      <c r="I47" s="126">
        <f t="shared" si="12"/>
        <v>27886.45</v>
      </c>
      <c r="J47" s="126">
        <f>'[5]Приложение 1'!$AR$44</f>
        <v>14967.11</v>
      </c>
      <c r="K47" s="126"/>
      <c r="L47" s="126"/>
      <c r="M47" s="126">
        <f>'[5]Приложение 1'!$AU$44</f>
        <v>12919.34</v>
      </c>
      <c r="N47" s="126"/>
      <c r="O47" s="126"/>
      <c r="P47" s="126">
        <v>0</v>
      </c>
      <c r="Q47" s="126"/>
      <c r="R47" s="126"/>
      <c r="S47" s="126">
        <v>0</v>
      </c>
      <c r="T47" s="126"/>
      <c r="U47" s="126"/>
      <c r="V47" s="126">
        <v>0</v>
      </c>
      <c r="W47" s="126"/>
      <c r="X47" s="126"/>
      <c r="Y47" s="18" t="s">
        <v>419</v>
      </c>
      <c r="Z47" s="21">
        <v>10</v>
      </c>
      <c r="AB47" s="55"/>
      <c r="AD47" s="55"/>
    </row>
    <row r="48" spans="1:30" ht="63">
      <c r="A48" s="49" t="s">
        <v>109</v>
      </c>
      <c r="B48" s="95" t="s">
        <v>265</v>
      </c>
      <c r="C48" s="85" t="s">
        <v>92</v>
      </c>
      <c r="D48" s="126">
        <f t="shared" si="7"/>
        <v>2837.77</v>
      </c>
      <c r="E48" s="126">
        <f t="shared" si="8"/>
        <v>13472.31</v>
      </c>
      <c r="F48" s="126">
        <f t="shared" si="9"/>
        <v>14226.76</v>
      </c>
      <c r="G48" s="126">
        <f t="shared" si="10"/>
        <v>0</v>
      </c>
      <c r="H48" s="126">
        <f t="shared" si="11"/>
        <v>0</v>
      </c>
      <c r="I48" s="126">
        <f t="shared" si="12"/>
        <v>30536.84</v>
      </c>
      <c r="J48" s="126">
        <f>'[5]Приложение 1'!$AR$45</f>
        <v>2837.77</v>
      </c>
      <c r="K48" s="126"/>
      <c r="L48" s="126"/>
      <c r="M48" s="126">
        <f>'[5]Приложение 1'!$AU$45</f>
        <v>13472.31</v>
      </c>
      <c r="N48" s="126"/>
      <c r="O48" s="126"/>
      <c r="P48" s="126">
        <f>'[5]Приложение 1'!$AV$45</f>
        <v>14226.76</v>
      </c>
      <c r="Q48" s="126"/>
      <c r="R48" s="126"/>
      <c r="S48" s="126">
        <v>0</v>
      </c>
      <c r="T48" s="126"/>
      <c r="U48" s="126"/>
      <c r="V48" s="126">
        <v>0</v>
      </c>
      <c r="W48" s="126"/>
      <c r="X48" s="126"/>
      <c r="Y48" s="18" t="s">
        <v>419</v>
      </c>
      <c r="Z48" s="21">
        <v>7</v>
      </c>
      <c r="AB48" s="55"/>
      <c r="AD48" s="55"/>
    </row>
    <row r="49" spans="1:30" ht="63">
      <c r="A49" s="49" t="s">
        <v>110</v>
      </c>
      <c r="B49" s="95" t="s">
        <v>269</v>
      </c>
      <c r="C49" s="85" t="s">
        <v>92</v>
      </c>
      <c r="D49" s="126">
        <f t="shared" si="7"/>
        <v>11141.62</v>
      </c>
      <c r="E49" s="126">
        <f t="shared" si="8"/>
        <v>0</v>
      </c>
      <c r="F49" s="126">
        <f t="shared" si="9"/>
        <v>0</v>
      </c>
      <c r="G49" s="126">
        <f t="shared" si="10"/>
        <v>0</v>
      </c>
      <c r="H49" s="126">
        <f t="shared" si="11"/>
        <v>0</v>
      </c>
      <c r="I49" s="126">
        <f t="shared" si="12"/>
        <v>11141.62</v>
      </c>
      <c r="J49" s="126">
        <f>'[5]Приложение 1'!$AR$46</f>
        <v>11141.62</v>
      </c>
      <c r="K49" s="126"/>
      <c r="L49" s="126"/>
      <c r="M49" s="126">
        <v>0</v>
      </c>
      <c r="N49" s="126"/>
      <c r="O49" s="126"/>
      <c r="P49" s="126">
        <v>0</v>
      </c>
      <c r="Q49" s="126"/>
      <c r="R49" s="126"/>
      <c r="S49" s="126">
        <v>0</v>
      </c>
      <c r="T49" s="126"/>
      <c r="U49" s="126"/>
      <c r="V49" s="126">
        <v>0</v>
      </c>
      <c r="W49" s="126"/>
      <c r="X49" s="126"/>
      <c r="Y49" s="18" t="s">
        <v>419</v>
      </c>
      <c r="Z49" s="21">
        <v>22</v>
      </c>
      <c r="AB49" s="55"/>
      <c r="AD49" s="55"/>
    </row>
    <row r="50" spans="1:30" ht="63">
      <c r="A50" s="49" t="s">
        <v>281</v>
      </c>
      <c r="B50" s="95" t="s">
        <v>273</v>
      </c>
      <c r="C50" s="85" t="s">
        <v>92</v>
      </c>
      <c r="D50" s="126">
        <f t="shared" si="7"/>
        <v>3891.88</v>
      </c>
      <c r="E50" s="126">
        <f t="shared" si="8"/>
        <v>12317.8</v>
      </c>
      <c r="F50" s="126">
        <f t="shared" si="9"/>
        <v>13007.6</v>
      </c>
      <c r="G50" s="126">
        <f t="shared" si="10"/>
        <v>13736.02</v>
      </c>
      <c r="H50" s="126">
        <f t="shared" si="11"/>
        <v>0</v>
      </c>
      <c r="I50" s="126">
        <f t="shared" si="12"/>
        <v>42953.3</v>
      </c>
      <c r="J50" s="126">
        <f>'[5]Приложение 1'!$AR$47</f>
        <v>3891.88</v>
      </c>
      <c r="K50" s="126"/>
      <c r="L50" s="126"/>
      <c r="M50" s="126">
        <f>'[5]Приложение 1'!$AU$47</f>
        <v>12317.8</v>
      </c>
      <c r="N50" s="126"/>
      <c r="O50" s="126"/>
      <c r="P50" s="126">
        <f>'[5]Приложение 1'!$AV$47</f>
        <v>13007.6</v>
      </c>
      <c r="Q50" s="126"/>
      <c r="R50" s="126"/>
      <c r="S50" s="126">
        <f>'[5]Приложение 1'!$AW$47</f>
        <v>13736.02</v>
      </c>
      <c r="T50" s="126"/>
      <c r="U50" s="126"/>
      <c r="V50" s="126">
        <v>0</v>
      </c>
      <c r="W50" s="126"/>
      <c r="X50" s="126"/>
      <c r="Y50" s="18" t="s">
        <v>419</v>
      </c>
      <c r="Z50" s="21">
        <v>7</v>
      </c>
      <c r="AB50" s="55"/>
      <c r="AD50" s="55"/>
    </row>
    <row r="51" spans="1:30" ht="63">
      <c r="A51" s="49" t="s">
        <v>282</v>
      </c>
      <c r="B51" s="95" t="s">
        <v>277</v>
      </c>
      <c r="C51" s="85" t="s">
        <v>92</v>
      </c>
      <c r="D51" s="126">
        <f t="shared" si="7"/>
        <v>16587.19</v>
      </c>
      <c r="E51" s="126">
        <f t="shared" si="8"/>
        <v>11249.67</v>
      </c>
      <c r="F51" s="126">
        <f t="shared" si="9"/>
        <v>11879.65</v>
      </c>
      <c r="G51" s="126">
        <f t="shared" si="10"/>
        <v>12544.91</v>
      </c>
      <c r="H51" s="126">
        <f t="shared" si="11"/>
        <v>13247.4274874369</v>
      </c>
      <c r="I51" s="126">
        <f t="shared" si="12"/>
        <v>65508.8474874369</v>
      </c>
      <c r="J51" s="126">
        <f>'[5]Приложение 1'!$AR$48</f>
        <v>16587.19</v>
      </c>
      <c r="K51" s="126"/>
      <c r="L51" s="126"/>
      <c r="M51" s="126">
        <f>'[5]Приложение 1'!$AU$48</f>
        <v>11249.67</v>
      </c>
      <c r="N51" s="126"/>
      <c r="O51" s="126"/>
      <c r="P51" s="126">
        <f>'[5]Приложение 1'!$AV$48</f>
        <v>11879.65</v>
      </c>
      <c r="Q51" s="126"/>
      <c r="R51" s="126"/>
      <c r="S51" s="126">
        <f>'[5]Приложение 1'!$AW$48</f>
        <v>12544.91</v>
      </c>
      <c r="T51" s="126"/>
      <c r="U51" s="126"/>
      <c r="V51" s="126">
        <f>'[5]Приложение 1'!$AX$48</f>
        <v>13247.4274874369</v>
      </c>
      <c r="W51" s="126"/>
      <c r="X51" s="126"/>
      <c r="Y51" s="18" t="s">
        <v>419</v>
      </c>
      <c r="Z51" s="21">
        <v>7</v>
      </c>
      <c r="AB51" s="55"/>
      <c r="AD51" s="55"/>
    </row>
    <row r="52" spans="1:26" ht="15.75">
      <c r="A52" s="232" t="s">
        <v>68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</row>
    <row r="53" spans="1:26" s="80" customFormat="1" ht="15.75">
      <c r="A53" s="22" t="s">
        <v>64</v>
      </c>
      <c r="B53" s="22" t="s">
        <v>104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80" customFormat="1" ht="15.75">
      <c r="A54" s="250" t="s">
        <v>70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s="80" customFormat="1" ht="63">
      <c r="A55" s="83" t="s">
        <v>283</v>
      </c>
      <c r="B55" s="49" t="s">
        <v>284</v>
      </c>
      <c r="C55" s="85" t="s">
        <v>92</v>
      </c>
      <c r="D55" s="126">
        <f>+J55</f>
        <v>49774.1</v>
      </c>
      <c r="E55" s="126">
        <f>+M55</f>
        <v>118151.28</v>
      </c>
      <c r="F55" s="126">
        <f>+P55</f>
        <v>124767.75</v>
      </c>
      <c r="G55" s="126">
        <f>+S55</f>
        <v>131754.74</v>
      </c>
      <c r="H55" s="126">
        <f>+V55</f>
        <v>139133.01</v>
      </c>
      <c r="I55" s="126">
        <f>+J55+M55+P55+S55+V55</f>
        <v>563580.88</v>
      </c>
      <c r="J55" s="126">
        <f>'[5]Приложение 1'!$AR$49</f>
        <v>49774.1</v>
      </c>
      <c r="K55" s="126"/>
      <c r="L55" s="126"/>
      <c r="M55" s="126">
        <f>'[5]Приложение 1'!$AU$49</f>
        <v>118151.28</v>
      </c>
      <c r="N55" s="126"/>
      <c r="O55" s="126"/>
      <c r="P55" s="126">
        <f>'[5]Приложение 1'!$AV$49</f>
        <v>124767.75</v>
      </c>
      <c r="Q55" s="126"/>
      <c r="R55" s="126"/>
      <c r="S55" s="126">
        <f>'[5]Приложение 1'!$AW$49</f>
        <v>131754.74</v>
      </c>
      <c r="T55" s="126"/>
      <c r="U55" s="126"/>
      <c r="V55" s="126">
        <f>'[5]Приложение 1'!$AX$49</f>
        <v>139133.01</v>
      </c>
      <c r="W55" s="126"/>
      <c r="X55" s="126"/>
      <c r="Y55" s="88" t="s">
        <v>419</v>
      </c>
      <c r="Z55" s="21" t="s">
        <v>103</v>
      </c>
    </row>
    <row r="56" spans="1:26" ht="63">
      <c r="A56" s="83" t="s">
        <v>69</v>
      </c>
      <c r="B56" s="49" t="s">
        <v>289</v>
      </c>
      <c r="C56" s="85" t="s">
        <v>92</v>
      </c>
      <c r="D56" s="126">
        <f>+J56</f>
        <v>1243.59</v>
      </c>
      <c r="E56" s="126">
        <f>+M56</f>
        <v>0</v>
      </c>
      <c r="F56" s="126">
        <f>+P56</f>
        <v>6234.58</v>
      </c>
      <c r="G56" s="126">
        <f>+S56</f>
        <v>6583.72</v>
      </c>
      <c r="H56" s="126">
        <f>+V56</f>
        <v>0</v>
      </c>
      <c r="I56" s="126">
        <f>+J56+M56+P56+S56+V56</f>
        <v>14061.89</v>
      </c>
      <c r="J56" s="126">
        <f>'[5]Приложение 1'!$AR$50</f>
        <v>1243.59</v>
      </c>
      <c r="K56" s="126"/>
      <c r="L56" s="126"/>
      <c r="M56" s="126">
        <v>0</v>
      </c>
      <c r="N56" s="126"/>
      <c r="O56" s="126"/>
      <c r="P56" s="126">
        <f>'[5]Приложение 1'!$AV$50</f>
        <v>6234.58</v>
      </c>
      <c r="Q56" s="126"/>
      <c r="R56" s="126"/>
      <c r="S56" s="126">
        <f>'[5]Приложение 1'!$AW$50</f>
        <v>6583.72</v>
      </c>
      <c r="T56" s="126"/>
      <c r="U56" s="126"/>
      <c r="V56" s="126">
        <v>0</v>
      </c>
      <c r="W56" s="126"/>
      <c r="X56" s="126"/>
      <c r="Y56" s="88" t="s">
        <v>419</v>
      </c>
      <c r="Z56" s="21" t="s">
        <v>103</v>
      </c>
    </row>
    <row r="57" spans="1:26" ht="63">
      <c r="A57" s="83" t="s">
        <v>294</v>
      </c>
      <c r="B57" s="49" t="s">
        <v>295</v>
      </c>
      <c r="C57" s="85" t="s">
        <v>92</v>
      </c>
      <c r="D57" s="126">
        <f>+J57</f>
        <v>2951.99</v>
      </c>
      <c r="E57" s="126">
        <f>+M57</f>
        <v>0</v>
      </c>
      <c r="F57" s="126">
        <f>+P57</f>
        <v>0</v>
      </c>
      <c r="G57" s="126">
        <f>+S57</f>
        <v>0</v>
      </c>
      <c r="H57" s="126">
        <f>+V57</f>
        <v>0</v>
      </c>
      <c r="I57" s="126">
        <f>+J57+M57+P57+S57+V57</f>
        <v>2951.99</v>
      </c>
      <c r="J57" s="126">
        <f>'[5]Приложение 1'!$AR$51</f>
        <v>2951.99</v>
      </c>
      <c r="K57" s="126"/>
      <c r="L57" s="126"/>
      <c r="M57" s="126">
        <v>0</v>
      </c>
      <c r="N57" s="126"/>
      <c r="O57" s="126"/>
      <c r="P57" s="126">
        <v>0</v>
      </c>
      <c r="Q57" s="126"/>
      <c r="R57" s="126"/>
      <c r="S57" s="126">
        <v>0</v>
      </c>
      <c r="T57" s="126"/>
      <c r="U57" s="126"/>
      <c r="V57" s="126">
        <v>0</v>
      </c>
      <c r="W57" s="126"/>
      <c r="X57" s="126"/>
      <c r="Y57" s="88" t="s">
        <v>419</v>
      </c>
      <c r="Z57" s="21" t="s">
        <v>103</v>
      </c>
    </row>
    <row r="58" spans="1:26" ht="63">
      <c r="A58" s="83" t="s">
        <v>298</v>
      </c>
      <c r="B58" s="49" t="s">
        <v>299</v>
      </c>
      <c r="C58" s="85" t="s">
        <v>92</v>
      </c>
      <c r="D58" s="126">
        <f>+J58</f>
        <v>57371.12</v>
      </c>
      <c r="E58" s="126">
        <f>+M58</f>
        <v>60526.53</v>
      </c>
      <c r="F58" s="126">
        <f>+P58</f>
        <v>0</v>
      </c>
      <c r="G58" s="126">
        <f>+S58</f>
        <v>0</v>
      </c>
      <c r="H58" s="126">
        <f>+V58</f>
        <v>0</v>
      </c>
      <c r="I58" s="126">
        <f>+J58+M58+P58+S58+V58</f>
        <v>117897.65</v>
      </c>
      <c r="J58" s="126">
        <f>'[5]Приложение 1'!$AR$52</f>
        <v>57371.12</v>
      </c>
      <c r="K58" s="126"/>
      <c r="L58" s="126"/>
      <c r="M58" s="126">
        <f>'[5]Приложение 1'!$AU$52</f>
        <v>60526.53</v>
      </c>
      <c r="N58" s="126"/>
      <c r="O58" s="126"/>
      <c r="P58" s="126">
        <v>0</v>
      </c>
      <c r="Q58" s="126"/>
      <c r="R58" s="126"/>
      <c r="S58" s="126">
        <v>0</v>
      </c>
      <c r="T58" s="126"/>
      <c r="U58" s="126"/>
      <c r="V58" s="126">
        <v>0</v>
      </c>
      <c r="W58" s="126"/>
      <c r="X58" s="126"/>
      <c r="Y58" s="88" t="s">
        <v>419</v>
      </c>
      <c r="Z58" s="21" t="s">
        <v>103</v>
      </c>
    </row>
    <row r="59" spans="1:26" ht="21" customHeight="1">
      <c r="A59" s="234" t="s">
        <v>75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</row>
    <row r="60" spans="1:31" s="130" customFormat="1" ht="15.75">
      <c r="A60" s="243" t="s">
        <v>420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5"/>
      <c r="AD60"/>
      <c r="AE60"/>
    </row>
    <row r="61" spans="1:31" s="130" customFormat="1" ht="15.75">
      <c r="A61" s="22" t="s">
        <v>71</v>
      </c>
      <c r="B61" s="22" t="s">
        <v>104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131"/>
      <c r="AD61"/>
      <c r="AE61"/>
    </row>
    <row r="62" spans="1:31" s="130" customFormat="1" ht="15.75">
      <c r="A62" s="22" t="s">
        <v>72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31"/>
      <c r="AD62"/>
      <c r="AE62"/>
    </row>
    <row r="63" spans="1:31" s="130" customFormat="1" ht="15.75">
      <c r="A63" s="243" t="s">
        <v>76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5"/>
      <c r="AD63"/>
      <c r="AE63"/>
    </row>
    <row r="64" spans="1:31" s="130" customFormat="1" ht="15.75">
      <c r="A64" s="22" t="s">
        <v>73</v>
      </c>
      <c r="B64" s="22" t="s">
        <v>104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31"/>
      <c r="AD64"/>
      <c r="AE64"/>
    </row>
    <row r="65" spans="1:31" s="130" customFormat="1" ht="15.75">
      <c r="A65" s="22" t="s">
        <v>74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31"/>
      <c r="AD65"/>
      <c r="AE65"/>
    </row>
    <row r="66" spans="1:26" s="80" customFormat="1" ht="15.75">
      <c r="A66" s="253" t="s">
        <v>117</v>
      </c>
      <c r="B66" s="254"/>
      <c r="C66" s="254"/>
      <c r="D66" s="254"/>
      <c r="E66" s="254"/>
      <c r="F66" s="254"/>
      <c r="G66" s="254"/>
      <c r="H66" s="76"/>
      <c r="I66" s="132">
        <f>+I58+I57+I56+I55+I51+I50+I49+I48+I47+I46+I45+I44+I34</f>
        <v>1407799.4534874372</v>
      </c>
      <c r="J66" s="213">
        <f>J10+J12+J17+J18+J19+J20+J21+J22+J23+J24+J30+J32+J44+J45+J46+J47+J48+J49+J50+J51+J55+J56+J57+J58</f>
        <v>436754.116</v>
      </c>
      <c r="K66" s="133">
        <f>+K58+K57+K56+K55+K51+K50+K49+K48+K47+K46+K45+K44+K34</f>
        <v>0</v>
      </c>
      <c r="L66" s="133">
        <f>+L58+L57+L56+L55+L51+L50+L49+L48+L47+L46+L45+L44+L34</f>
        <v>0</v>
      </c>
      <c r="M66" s="133">
        <f>+M58+M57+M56+M55+M51+M50+M49+M48+M47+M46+M45+M44+M34</f>
        <v>319570.99</v>
      </c>
      <c r="N66" s="133"/>
      <c r="O66" s="133"/>
      <c r="P66" s="133">
        <f>+P58+P57+P56+P55+P51+P50+P49+P48+P47+P46+P45+P44+P34</f>
        <v>221945.77000000002</v>
      </c>
      <c r="Q66" s="133"/>
      <c r="R66" s="133"/>
      <c r="S66" s="212">
        <f>+S58+S57+S56+S55+S51+S50+S49+S48+S47+S46+S45+S44+S34</f>
        <v>219351.27</v>
      </c>
      <c r="T66" s="212"/>
      <c r="U66" s="212"/>
      <c r="V66" s="212">
        <f>+V58+V57+V56+V55+V51+V50+V49+V48+V47+V46+V45+V44+V34</f>
        <v>210177.30748743692</v>
      </c>
      <c r="W66" s="78"/>
      <c r="X66" s="78"/>
      <c r="Y66" s="78"/>
      <c r="Z66" s="79"/>
    </row>
    <row r="67" spans="1:26" s="75" customFormat="1" ht="15.75" hidden="1" outlineLevel="1">
      <c r="A67" s="255" t="s">
        <v>118</v>
      </c>
      <c r="B67" s="256"/>
      <c r="C67" s="256"/>
      <c r="D67" s="256"/>
      <c r="E67" s="256"/>
      <c r="F67" s="256"/>
      <c r="G67" s="256"/>
      <c r="H67" s="70"/>
      <c r="I67" s="71">
        <f>I66</f>
        <v>1407799.4534874372</v>
      </c>
      <c r="J67" s="72">
        <f>J66</f>
        <v>436754.116</v>
      </c>
      <c r="K67" s="72">
        <f>K55</f>
        <v>0</v>
      </c>
      <c r="L67" s="72">
        <f>L66</f>
        <v>0</v>
      </c>
      <c r="M67" s="72"/>
      <c r="N67" s="72"/>
      <c r="O67" s="72"/>
      <c r="P67" s="72"/>
      <c r="Q67" s="72"/>
      <c r="R67" s="72"/>
      <c r="S67" s="73"/>
      <c r="T67" s="73"/>
      <c r="U67" s="73"/>
      <c r="V67" s="73"/>
      <c r="W67" s="73"/>
      <c r="X67" s="73"/>
      <c r="Y67" s="73"/>
      <c r="Z67" s="74"/>
    </row>
    <row r="68" spans="1:26" ht="15.75" collapsed="1">
      <c r="A68" s="52"/>
      <c r="B68" s="52"/>
      <c r="C68" s="3"/>
      <c r="D68" s="53"/>
      <c r="E68" s="53"/>
      <c r="F68" s="53"/>
      <c r="G68" s="3"/>
      <c r="H68" s="25"/>
      <c r="I68" s="25"/>
      <c r="J68" s="25"/>
      <c r="K68" s="25"/>
      <c r="L68" s="25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9" ht="15.75">
      <c r="A69" s="258" t="s">
        <v>152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9"/>
      <c r="AB69" s="29"/>
      <c r="AC69" s="29"/>
    </row>
    <row r="70" spans="1:26" ht="23.25" customHeight="1">
      <c r="A70" s="236" t="s">
        <v>11</v>
      </c>
      <c r="B70" s="237" t="s">
        <v>78</v>
      </c>
      <c r="C70" s="237" t="s">
        <v>81</v>
      </c>
      <c r="D70" s="237" t="s">
        <v>80</v>
      </c>
      <c r="E70" s="237"/>
      <c r="F70" s="237"/>
      <c r="G70" s="237"/>
      <c r="H70" s="237"/>
      <c r="I70" s="237" t="s">
        <v>0</v>
      </c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 t="s">
        <v>82</v>
      </c>
      <c r="Z70" s="237" t="s">
        <v>83</v>
      </c>
    </row>
    <row r="71" spans="1:26" ht="22.5" customHeight="1">
      <c r="A71" s="236"/>
      <c r="B71" s="237"/>
      <c r="C71" s="237"/>
      <c r="D71" s="237">
        <v>2022</v>
      </c>
      <c r="E71" s="237">
        <v>2023</v>
      </c>
      <c r="F71" s="237">
        <v>2024</v>
      </c>
      <c r="G71" s="237">
        <v>2025</v>
      </c>
      <c r="H71" s="237">
        <v>2026</v>
      </c>
      <c r="I71" s="237" t="s">
        <v>1</v>
      </c>
      <c r="J71" s="237" t="s">
        <v>84</v>
      </c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</row>
    <row r="72" spans="1:26" ht="21.75" customHeight="1">
      <c r="A72" s="236"/>
      <c r="B72" s="237"/>
      <c r="C72" s="237"/>
      <c r="D72" s="237"/>
      <c r="E72" s="237"/>
      <c r="F72" s="237"/>
      <c r="G72" s="237"/>
      <c r="H72" s="237"/>
      <c r="I72" s="237"/>
      <c r="J72" s="237">
        <v>2022</v>
      </c>
      <c r="K72" s="237"/>
      <c r="L72" s="237"/>
      <c r="M72" s="237">
        <v>2023</v>
      </c>
      <c r="N72" s="237"/>
      <c r="O72" s="237"/>
      <c r="P72" s="237">
        <v>2024</v>
      </c>
      <c r="Q72" s="237"/>
      <c r="R72" s="237"/>
      <c r="S72" s="237">
        <v>2025</v>
      </c>
      <c r="T72" s="237"/>
      <c r="U72" s="237"/>
      <c r="V72" s="237">
        <v>2026</v>
      </c>
      <c r="W72" s="237"/>
      <c r="X72" s="237"/>
      <c r="Y72" s="237"/>
      <c r="Z72" s="237"/>
    </row>
    <row r="73" spans="1:26" ht="15.75">
      <c r="A73" s="236"/>
      <c r="B73" s="237"/>
      <c r="C73" s="237"/>
      <c r="D73" s="237"/>
      <c r="E73" s="237"/>
      <c r="F73" s="237"/>
      <c r="G73" s="237"/>
      <c r="H73" s="237"/>
      <c r="I73" s="237"/>
      <c r="J73" s="18" t="s">
        <v>1</v>
      </c>
      <c r="K73" s="21" t="s">
        <v>119</v>
      </c>
      <c r="L73" s="21" t="s">
        <v>120</v>
      </c>
      <c r="M73" s="21" t="s">
        <v>1</v>
      </c>
      <c r="N73" s="21" t="s">
        <v>119</v>
      </c>
      <c r="O73" s="21" t="s">
        <v>120</v>
      </c>
      <c r="P73" s="21" t="s">
        <v>1</v>
      </c>
      <c r="Q73" s="21" t="s">
        <v>119</v>
      </c>
      <c r="R73" s="21" t="s">
        <v>120</v>
      </c>
      <c r="S73" s="21" t="s">
        <v>1</v>
      </c>
      <c r="T73" s="21" t="s">
        <v>119</v>
      </c>
      <c r="U73" s="21" t="s">
        <v>120</v>
      </c>
      <c r="V73" s="21" t="s">
        <v>1</v>
      </c>
      <c r="W73" s="21" t="s">
        <v>85</v>
      </c>
      <c r="X73" s="21" t="s">
        <v>86</v>
      </c>
      <c r="Y73" s="237"/>
      <c r="Z73" s="237"/>
    </row>
    <row r="74" spans="1:26" ht="15.75">
      <c r="A74" s="21">
        <v>1</v>
      </c>
      <c r="B74" s="21">
        <v>2</v>
      </c>
      <c r="C74" s="21">
        <v>3</v>
      </c>
      <c r="D74" s="21">
        <v>4</v>
      </c>
      <c r="E74" s="21">
        <v>5</v>
      </c>
      <c r="F74" s="21">
        <v>6</v>
      </c>
      <c r="G74" s="21">
        <v>7</v>
      </c>
      <c r="H74" s="21">
        <v>8</v>
      </c>
      <c r="I74" s="21">
        <v>9</v>
      </c>
      <c r="J74" s="21">
        <v>10</v>
      </c>
      <c r="K74" s="21">
        <v>11</v>
      </c>
      <c r="L74" s="21">
        <v>12</v>
      </c>
      <c r="M74" s="21">
        <v>13</v>
      </c>
      <c r="N74" s="21">
        <v>14</v>
      </c>
      <c r="O74" s="21">
        <v>15</v>
      </c>
      <c r="P74" s="21">
        <v>16</v>
      </c>
      <c r="Q74" s="21">
        <v>17</v>
      </c>
      <c r="R74" s="21">
        <v>18</v>
      </c>
      <c r="S74" s="21">
        <v>19</v>
      </c>
      <c r="T74" s="21">
        <v>20</v>
      </c>
      <c r="U74" s="21">
        <v>21</v>
      </c>
      <c r="V74" s="21">
        <v>22</v>
      </c>
      <c r="W74" s="21">
        <v>23</v>
      </c>
      <c r="X74" s="21">
        <v>24</v>
      </c>
      <c r="Y74" s="21">
        <v>25</v>
      </c>
      <c r="Z74" s="21">
        <v>26</v>
      </c>
    </row>
    <row r="75" spans="1:26" ht="23.25" customHeight="1">
      <c r="A75" s="234" t="s">
        <v>421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</row>
    <row r="76" spans="1:26" ht="15.75" customHeight="1">
      <c r="A76" s="259" t="s">
        <v>50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</row>
    <row r="77" spans="1:26" ht="63">
      <c r="A77" s="83" t="s">
        <v>42</v>
      </c>
      <c r="B77" s="48" t="s">
        <v>304</v>
      </c>
      <c r="C77" s="85" t="s">
        <v>92</v>
      </c>
      <c r="D77" s="126">
        <f>+J77</f>
        <v>9636.88</v>
      </c>
      <c r="E77" s="126">
        <f>+M77</f>
        <v>0</v>
      </c>
      <c r="F77" s="126">
        <f>+P77</f>
        <v>0</v>
      </c>
      <c r="G77" s="126">
        <f>+S77</f>
        <v>0</v>
      </c>
      <c r="H77" s="126">
        <f>+V77</f>
        <v>0</v>
      </c>
      <c r="I77" s="126">
        <f>+J77+M77+P77+S77+V77</f>
        <v>9636.88</v>
      </c>
      <c r="J77" s="126">
        <f>'[5]Приложение 1'!$AR$56</f>
        <v>9636.88</v>
      </c>
      <c r="K77" s="126"/>
      <c r="L77" s="126"/>
      <c r="M77" s="126">
        <v>0</v>
      </c>
      <c r="N77" s="126"/>
      <c r="O77" s="126"/>
      <c r="P77" s="126">
        <v>0</v>
      </c>
      <c r="Q77" s="126"/>
      <c r="R77" s="126"/>
      <c r="S77" s="126">
        <v>0</v>
      </c>
      <c r="T77" s="126"/>
      <c r="U77" s="126"/>
      <c r="V77" s="126">
        <v>0</v>
      </c>
      <c r="W77" s="126"/>
      <c r="X77" s="126"/>
      <c r="Y77" s="125" t="s">
        <v>417</v>
      </c>
      <c r="Z77" s="21" t="s">
        <v>103</v>
      </c>
    </row>
    <row r="78" spans="1:26" ht="47.25">
      <c r="A78" s="83" t="s">
        <v>43</v>
      </c>
      <c r="B78" s="48" t="s">
        <v>307</v>
      </c>
      <c r="C78" s="85" t="s">
        <v>92</v>
      </c>
      <c r="D78" s="126">
        <f>+J78</f>
        <v>0</v>
      </c>
      <c r="E78" s="126">
        <f>+M78</f>
        <v>1294.71</v>
      </c>
      <c r="F78" s="126">
        <f>+P78</f>
        <v>0</v>
      </c>
      <c r="G78" s="126">
        <f>+S78</f>
        <v>0</v>
      </c>
      <c r="H78" s="126">
        <f>+V78</f>
        <v>0</v>
      </c>
      <c r="I78" s="126">
        <f>+J78+M78+P78+S78+V78</f>
        <v>1294.71</v>
      </c>
      <c r="J78" s="126">
        <v>0</v>
      </c>
      <c r="K78" s="126"/>
      <c r="L78" s="126"/>
      <c r="M78" s="126">
        <f>'[5]Приложение 1'!$AU$57</f>
        <v>1294.71</v>
      </c>
      <c r="N78" s="126"/>
      <c r="O78" s="126"/>
      <c r="P78" s="126">
        <v>0</v>
      </c>
      <c r="Q78" s="126"/>
      <c r="R78" s="126"/>
      <c r="S78" s="126">
        <v>0</v>
      </c>
      <c r="T78" s="126"/>
      <c r="U78" s="126"/>
      <c r="V78" s="126">
        <v>0</v>
      </c>
      <c r="W78" s="126"/>
      <c r="X78" s="126"/>
      <c r="Y78" s="125" t="s">
        <v>417</v>
      </c>
      <c r="Z78" s="21" t="s">
        <v>103</v>
      </c>
    </row>
    <row r="79" spans="1:26" ht="47.25">
      <c r="A79" s="83" t="s">
        <v>161</v>
      </c>
      <c r="B79" s="48" t="s">
        <v>143</v>
      </c>
      <c r="C79" s="85" t="s">
        <v>92</v>
      </c>
      <c r="D79" s="126">
        <f>+J79</f>
        <v>54098.34</v>
      </c>
      <c r="E79" s="126">
        <f>+M79</f>
        <v>0</v>
      </c>
      <c r="F79" s="126">
        <f>+P79</f>
        <v>0</v>
      </c>
      <c r="G79" s="126">
        <f>+S79</f>
        <v>0</v>
      </c>
      <c r="H79" s="126">
        <f>+V79</f>
        <v>0</v>
      </c>
      <c r="I79" s="126">
        <f>+J79+M79+P79+S79+V79</f>
        <v>54098.34</v>
      </c>
      <c r="J79" s="126">
        <f>'[5]Приложение 1'!$AR$58</f>
        <v>54098.34</v>
      </c>
      <c r="K79" s="126"/>
      <c r="L79" s="126"/>
      <c r="M79" s="126">
        <v>0</v>
      </c>
      <c r="N79" s="126"/>
      <c r="O79" s="126"/>
      <c r="P79" s="126">
        <v>0</v>
      </c>
      <c r="Q79" s="126"/>
      <c r="R79" s="126"/>
      <c r="S79" s="126">
        <v>0</v>
      </c>
      <c r="T79" s="126"/>
      <c r="U79" s="126"/>
      <c r="V79" s="126">
        <v>0</v>
      </c>
      <c r="W79" s="126"/>
      <c r="X79" s="126"/>
      <c r="Y79" s="125" t="s">
        <v>418</v>
      </c>
      <c r="Z79" s="21" t="s">
        <v>103</v>
      </c>
    </row>
    <row r="80" spans="1:26" ht="15.75">
      <c r="A80" s="243" t="s">
        <v>425</v>
      </c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5"/>
    </row>
    <row r="81" spans="1:26" ht="15.75">
      <c r="A81" s="46" t="s">
        <v>44</v>
      </c>
      <c r="B81" s="22" t="s">
        <v>104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.75">
      <c r="A82" s="46" t="s">
        <v>45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>
      <c r="A83" s="232" t="s">
        <v>424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</row>
    <row r="84" spans="1:26" ht="31.5">
      <c r="A84" s="46" t="s">
        <v>46</v>
      </c>
      <c r="B84" s="121" t="s">
        <v>313</v>
      </c>
      <c r="C84" s="85" t="s">
        <v>92</v>
      </c>
      <c r="D84" s="126">
        <f aca="true" t="shared" si="13" ref="D84:D98">+J84</f>
        <v>2184.52</v>
      </c>
      <c r="E84" s="126">
        <f aca="true" t="shared" si="14" ref="E84:E98">+M84</f>
        <v>0</v>
      </c>
      <c r="F84" s="126">
        <f aca="true" t="shared" si="15" ref="F84:F98">+P84</f>
        <v>0</v>
      </c>
      <c r="G84" s="126">
        <f aca="true" t="shared" si="16" ref="G84:G98">+S84</f>
        <v>0</v>
      </c>
      <c r="H84" s="126">
        <f aca="true" t="shared" si="17" ref="H84:H98">+V84</f>
        <v>0</v>
      </c>
      <c r="I84" s="126">
        <f aca="true" t="shared" si="18" ref="I84:I98">+J84+M84+P84+S84+V84</f>
        <v>2184.52</v>
      </c>
      <c r="J84" s="126">
        <f>'[5]Приложение 1'!$AR$60</f>
        <v>2184.52</v>
      </c>
      <c r="K84" s="126"/>
      <c r="L84" s="126"/>
      <c r="M84" s="126">
        <v>0</v>
      </c>
      <c r="N84" s="126"/>
      <c r="O84" s="126"/>
      <c r="P84" s="126">
        <v>0</v>
      </c>
      <c r="Q84" s="126"/>
      <c r="R84" s="126"/>
      <c r="S84" s="126">
        <v>0</v>
      </c>
      <c r="T84" s="126"/>
      <c r="U84" s="126"/>
      <c r="V84" s="126">
        <v>0</v>
      </c>
      <c r="W84" s="126"/>
      <c r="X84" s="126"/>
      <c r="Y84" s="125" t="s">
        <v>417</v>
      </c>
      <c r="Z84" s="21" t="s">
        <v>103</v>
      </c>
    </row>
    <row r="85" spans="1:26" ht="63">
      <c r="A85" s="46" t="s">
        <v>47</v>
      </c>
      <c r="B85" s="48" t="s">
        <v>314</v>
      </c>
      <c r="C85" s="85" t="s">
        <v>92</v>
      </c>
      <c r="D85" s="126">
        <f t="shared" si="13"/>
        <v>1949.31</v>
      </c>
      <c r="E85" s="126">
        <f t="shared" si="14"/>
        <v>0</v>
      </c>
      <c r="F85" s="126">
        <f t="shared" si="15"/>
        <v>0</v>
      </c>
      <c r="G85" s="126">
        <f t="shared" si="16"/>
        <v>0</v>
      </c>
      <c r="H85" s="126">
        <f t="shared" si="17"/>
        <v>0</v>
      </c>
      <c r="I85" s="126">
        <f t="shared" si="18"/>
        <v>1949.31</v>
      </c>
      <c r="J85" s="126">
        <f>'[5]Приложение 1'!$AR$61</f>
        <v>1949.31</v>
      </c>
      <c r="K85" s="126"/>
      <c r="L85" s="126"/>
      <c r="M85" s="126">
        <v>0</v>
      </c>
      <c r="N85" s="126"/>
      <c r="O85" s="126"/>
      <c r="P85" s="126">
        <v>0</v>
      </c>
      <c r="Q85" s="126"/>
      <c r="R85" s="126"/>
      <c r="S85" s="126">
        <v>0</v>
      </c>
      <c r="T85" s="126"/>
      <c r="U85" s="126"/>
      <c r="V85" s="126">
        <v>0</v>
      </c>
      <c r="W85" s="126"/>
      <c r="X85" s="126"/>
      <c r="Y85" s="125" t="s">
        <v>417</v>
      </c>
      <c r="Z85" s="21" t="s">
        <v>103</v>
      </c>
    </row>
    <row r="86" spans="1:26" ht="47.25">
      <c r="A86" s="104" t="s">
        <v>176</v>
      </c>
      <c r="B86" s="48" t="s">
        <v>315</v>
      </c>
      <c r="C86" s="85" t="s">
        <v>92</v>
      </c>
      <c r="D86" s="126">
        <f t="shared" si="13"/>
        <v>865.67</v>
      </c>
      <c r="E86" s="126">
        <f t="shared" si="14"/>
        <v>0</v>
      </c>
      <c r="F86" s="126">
        <f t="shared" si="15"/>
        <v>0</v>
      </c>
      <c r="G86" s="126">
        <f t="shared" si="16"/>
        <v>0</v>
      </c>
      <c r="H86" s="126">
        <f t="shared" si="17"/>
        <v>0</v>
      </c>
      <c r="I86" s="126">
        <f t="shared" si="18"/>
        <v>865.67</v>
      </c>
      <c r="J86" s="126">
        <f>'[5]Приложение 1'!$AR$62</f>
        <v>865.67</v>
      </c>
      <c r="K86" s="126"/>
      <c r="L86" s="126"/>
      <c r="M86" s="126">
        <v>0</v>
      </c>
      <c r="N86" s="126"/>
      <c r="O86" s="126"/>
      <c r="P86" s="126">
        <v>0</v>
      </c>
      <c r="Q86" s="126"/>
      <c r="R86" s="126"/>
      <c r="S86" s="126">
        <v>0</v>
      </c>
      <c r="T86" s="126"/>
      <c r="U86" s="126"/>
      <c r="V86" s="126">
        <v>0</v>
      </c>
      <c r="W86" s="126"/>
      <c r="X86" s="126"/>
      <c r="Y86" s="125" t="s">
        <v>417</v>
      </c>
      <c r="Z86" s="21" t="s">
        <v>103</v>
      </c>
    </row>
    <row r="87" spans="1:26" ht="47.25">
      <c r="A87" s="104" t="s">
        <v>177</v>
      </c>
      <c r="B87" s="48" t="s">
        <v>316</v>
      </c>
      <c r="C87" s="85" t="s">
        <v>92</v>
      </c>
      <c r="D87" s="126">
        <f t="shared" si="13"/>
        <v>2838.72</v>
      </c>
      <c r="E87" s="126">
        <f t="shared" si="14"/>
        <v>0</v>
      </c>
      <c r="F87" s="126">
        <f t="shared" si="15"/>
        <v>0</v>
      </c>
      <c r="G87" s="126">
        <f t="shared" si="16"/>
        <v>0</v>
      </c>
      <c r="H87" s="126">
        <f t="shared" si="17"/>
        <v>0</v>
      </c>
      <c r="I87" s="126">
        <f t="shared" si="18"/>
        <v>2838.72</v>
      </c>
      <c r="J87" s="126">
        <f>'[5]Приложение 1'!$AR$63</f>
        <v>2838.72</v>
      </c>
      <c r="K87" s="126"/>
      <c r="L87" s="126"/>
      <c r="M87" s="126">
        <v>0</v>
      </c>
      <c r="N87" s="126"/>
      <c r="O87" s="126"/>
      <c r="P87" s="126">
        <v>0</v>
      </c>
      <c r="Q87" s="126"/>
      <c r="R87" s="126"/>
      <c r="S87" s="126">
        <v>0</v>
      </c>
      <c r="T87" s="126"/>
      <c r="U87" s="126"/>
      <c r="V87" s="126">
        <v>0</v>
      </c>
      <c r="W87" s="126"/>
      <c r="X87" s="126"/>
      <c r="Y87" s="125" t="s">
        <v>417</v>
      </c>
      <c r="Z87" s="21" t="s">
        <v>103</v>
      </c>
    </row>
    <row r="88" spans="1:26" ht="47.25">
      <c r="A88" s="104" t="s">
        <v>178</v>
      </c>
      <c r="B88" s="48" t="s">
        <v>317</v>
      </c>
      <c r="C88" s="85" t="s">
        <v>92</v>
      </c>
      <c r="D88" s="126">
        <f t="shared" si="13"/>
        <v>2172.25</v>
      </c>
      <c r="E88" s="126">
        <f t="shared" si="14"/>
        <v>0</v>
      </c>
      <c r="F88" s="126">
        <f t="shared" si="15"/>
        <v>0</v>
      </c>
      <c r="G88" s="126">
        <f t="shared" si="16"/>
        <v>0</v>
      </c>
      <c r="H88" s="126">
        <f t="shared" si="17"/>
        <v>0</v>
      </c>
      <c r="I88" s="126">
        <f t="shared" si="18"/>
        <v>2172.25</v>
      </c>
      <c r="J88" s="126">
        <f>'[5]Приложение 1'!$AR$64</f>
        <v>2172.25</v>
      </c>
      <c r="K88" s="126"/>
      <c r="L88" s="126"/>
      <c r="M88" s="126">
        <v>0</v>
      </c>
      <c r="N88" s="126"/>
      <c r="O88" s="126"/>
      <c r="P88" s="126">
        <v>0</v>
      </c>
      <c r="Q88" s="126"/>
      <c r="R88" s="126"/>
      <c r="S88" s="126">
        <v>0</v>
      </c>
      <c r="T88" s="126"/>
      <c r="U88" s="126"/>
      <c r="V88" s="126">
        <v>0</v>
      </c>
      <c r="W88" s="126"/>
      <c r="X88" s="126"/>
      <c r="Y88" s="125" t="s">
        <v>417</v>
      </c>
      <c r="Z88" s="21" t="s">
        <v>103</v>
      </c>
    </row>
    <row r="89" spans="1:26" ht="78.75">
      <c r="A89" s="104" t="s">
        <v>179</v>
      </c>
      <c r="B89" s="48" t="s">
        <v>318</v>
      </c>
      <c r="C89" s="85" t="s">
        <v>92</v>
      </c>
      <c r="D89" s="126">
        <f t="shared" si="13"/>
        <v>6402.94</v>
      </c>
      <c r="E89" s="126">
        <f t="shared" si="14"/>
        <v>0</v>
      </c>
      <c r="F89" s="126">
        <f t="shared" si="15"/>
        <v>0</v>
      </c>
      <c r="G89" s="126">
        <f t="shared" si="16"/>
        <v>0</v>
      </c>
      <c r="H89" s="126">
        <f t="shared" si="17"/>
        <v>0</v>
      </c>
      <c r="I89" s="126">
        <f t="shared" si="18"/>
        <v>6402.94</v>
      </c>
      <c r="J89" s="126">
        <f>'[5]Приложение 1'!$AR$65</f>
        <v>6402.94</v>
      </c>
      <c r="K89" s="126"/>
      <c r="L89" s="126"/>
      <c r="M89" s="126">
        <v>0</v>
      </c>
      <c r="N89" s="126"/>
      <c r="O89" s="126"/>
      <c r="P89" s="126">
        <v>0</v>
      </c>
      <c r="Q89" s="126"/>
      <c r="R89" s="126"/>
      <c r="S89" s="126">
        <v>0</v>
      </c>
      <c r="T89" s="126"/>
      <c r="U89" s="126"/>
      <c r="V89" s="126">
        <v>0</v>
      </c>
      <c r="W89" s="126"/>
      <c r="X89" s="126"/>
      <c r="Y89" s="125" t="s">
        <v>417</v>
      </c>
      <c r="Z89" s="21" t="s">
        <v>103</v>
      </c>
    </row>
    <row r="90" spans="1:26" ht="110.25">
      <c r="A90" s="104" t="s">
        <v>180</v>
      </c>
      <c r="B90" s="48" t="s">
        <v>319</v>
      </c>
      <c r="C90" s="85" t="s">
        <v>92</v>
      </c>
      <c r="D90" s="126">
        <f t="shared" si="13"/>
        <v>0</v>
      </c>
      <c r="E90" s="126">
        <f t="shared" si="14"/>
        <v>1657.32</v>
      </c>
      <c r="F90" s="126">
        <f t="shared" si="15"/>
        <v>0</v>
      </c>
      <c r="G90" s="126">
        <f t="shared" si="16"/>
        <v>0</v>
      </c>
      <c r="H90" s="126">
        <f t="shared" si="17"/>
        <v>0</v>
      </c>
      <c r="I90" s="126">
        <f t="shared" si="18"/>
        <v>1657.32</v>
      </c>
      <c r="J90" s="126">
        <v>0</v>
      </c>
      <c r="K90" s="126"/>
      <c r="L90" s="126"/>
      <c r="M90" s="126">
        <f>'[5]Приложение 1'!$AU$66</f>
        <v>1657.32</v>
      </c>
      <c r="N90" s="126"/>
      <c r="O90" s="126"/>
      <c r="P90" s="126">
        <v>0</v>
      </c>
      <c r="Q90" s="126"/>
      <c r="R90" s="126"/>
      <c r="S90" s="126">
        <v>0</v>
      </c>
      <c r="T90" s="126"/>
      <c r="U90" s="126"/>
      <c r="V90" s="126">
        <v>0</v>
      </c>
      <c r="W90" s="126"/>
      <c r="X90" s="126"/>
      <c r="Y90" s="125" t="s">
        <v>417</v>
      </c>
      <c r="Z90" s="21" t="s">
        <v>103</v>
      </c>
    </row>
    <row r="91" spans="1:26" ht="47.25">
      <c r="A91" s="104" t="s">
        <v>181</v>
      </c>
      <c r="B91" s="48" t="s">
        <v>320</v>
      </c>
      <c r="C91" s="85" t="s">
        <v>92</v>
      </c>
      <c r="D91" s="126">
        <f t="shared" si="13"/>
        <v>0</v>
      </c>
      <c r="E91" s="126">
        <f t="shared" si="14"/>
        <v>2887.11</v>
      </c>
      <c r="F91" s="126">
        <f t="shared" si="15"/>
        <v>0</v>
      </c>
      <c r="G91" s="126">
        <f t="shared" si="16"/>
        <v>0</v>
      </c>
      <c r="H91" s="126">
        <f t="shared" si="17"/>
        <v>0</v>
      </c>
      <c r="I91" s="126">
        <f t="shared" si="18"/>
        <v>2887.11</v>
      </c>
      <c r="J91" s="126">
        <v>0</v>
      </c>
      <c r="K91" s="126"/>
      <c r="L91" s="126"/>
      <c r="M91" s="126">
        <f>'[5]Приложение 1'!$AU$67</f>
        <v>2887.11</v>
      </c>
      <c r="N91" s="126"/>
      <c r="O91" s="126"/>
      <c r="P91" s="126">
        <v>0</v>
      </c>
      <c r="Q91" s="126"/>
      <c r="R91" s="126"/>
      <c r="S91" s="126">
        <v>0</v>
      </c>
      <c r="T91" s="126"/>
      <c r="U91" s="126"/>
      <c r="V91" s="126">
        <v>0</v>
      </c>
      <c r="W91" s="126"/>
      <c r="X91" s="126"/>
      <c r="Y91" s="125" t="s">
        <v>417</v>
      </c>
      <c r="Z91" s="21" t="s">
        <v>103</v>
      </c>
    </row>
    <row r="92" spans="1:26" ht="31.5">
      <c r="A92" s="104" t="s">
        <v>182</v>
      </c>
      <c r="B92" s="48" t="s">
        <v>321</v>
      </c>
      <c r="C92" s="85" t="s">
        <v>92</v>
      </c>
      <c r="D92" s="126">
        <f t="shared" si="13"/>
        <v>0</v>
      </c>
      <c r="E92" s="126">
        <f t="shared" si="14"/>
        <v>2424.06</v>
      </c>
      <c r="F92" s="126">
        <f t="shared" si="15"/>
        <v>0</v>
      </c>
      <c r="G92" s="126">
        <f t="shared" si="16"/>
        <v>0</v>
      </c>
      <c r="H92" s="126">
        <f t="shared" si="17"/>
        <v>0</v>
      </c>
      <c r="I92" s="126">
        <f t="shared" si="18"/>
        <v>2424.06</v>
      </c>
      <c r="J92" s="126">
        <v>0</v>
      </c>
      <c r="K92" s="126"/>
      <c r="L92" s="126"/>
      <c r="M92" s="126">
        <f>'[5]Приложение 1'!$AU$68</f>
        <v>2424.06</v>
      </c>
      <c r="N92" s="126"/>
      <c r="O92" s="126"/>
      <c r="P92" s="126">
        <v>0</v>
      </c>
      <c r="Q92" s="126"/>
      <c r="R92" s="126"/>
      <c r="S92" s="126">
        <v>0</v>
      </c>
      <c r="T92" s="126"/>
      <c r="U92" s="126"/>
      <c r="V92" s="126">
        <v>0</v>
      </c>
      <c r="W92" s="126"/>
      <c r="X92" s="126"/>
      <c r="Y92" s="125" t="s">
        <v>417</v>
      </c>
      <c r="Z92" s="21" t="s">
        <v>103</v>
      </c>
    </row>
    <row r="93" spans="1:26" ht="47.25">
      <c r="A93" s="104" t="s">
        <v>183</v>
      </c>
      <c r="B93" s="48" t="s">
        <v>322</v>
      </c>
      <c r="C93" s="85" t="s">
        <v>92</v>
      </c>
      <c r="D93" s="126">
        <f t="shared" si="13"/>
        <v>0</v>
      </c>
      <c r="E93" s="126">
        <f t="shared" si="14"/>
        <v>2549.99</v>
      </c>
      <c r="F93" s="126">
        <f t="shared" si="15"/>
        <v>0</v>
      </c>
      <c r="G93" s="126">
        <f t="shared" si="16"/>
        <v>0</v>
      </c>
      <c r="H93" s="126">
        <f t="shared" si="17"/>
        <v>0</v>
      </c>
      <c r="I93" s="126">
        <f t="shared" si="18"/>
        <v>2549.99</v>
      </c>
      <c r="J93" s="126">
        <v>0</v>
      </c>
      <c r="K93" s="126"/>
      <c r="L93" s="126"/>
      <c r="M93" s="126">
        <f>'[5]Приложение 1'!$AU$69</f>
        <v>2549.99</v>
      </c>
      <c r="N93" s="126"/>
      <c r="O93" s="126"/>
      <c r="P93" s="126">
        <v>0</v>
      </c>
      <c r="Q93" s="126"/>
      <c r="R93" s="126"/>
      <c r="S93" s="126">
        <v>0</v>
      </c>
      <c r="T93" s="126"/>
      <c r="U93" s="126"/>
      <c r="V93" s="126">
        <v>0</v>
      </c>
      <c r="W93" s="126"/>
      <c r="X93" s="126"/>
      <c r="Y93" s="125" t="s">
        <v>417</v>
      </c>
      <c r="Z93" s="21" t="s">
        <v>103</v>
      </c>
    </row>
    <row r="94" spans="1:26" ht="47.25">
      <c r="A94" s="104" t="s">
        <v>184</v>
      </c>
      <c r="B94" s="48" t="s">
        <v>323</v>
      </c>
      <c r="C94" s="85" t="s">
        <v>92</v>
      </c>
      <c r="D94" s="126">
        <f t="shared" si="13"/>
        <v>0</v>
      </c>
      <c r="E94" s="126">
        <f t="shared" si="14"/>
        <v>11741.73</v>
      </c>
      <c r="F94" s="126">
        <f t="shared" si="15"/>
        <v>0</v>
      </c>
      <c r="G94" s="126">
        <f t="shared" si="16"/>
        <v>0</v>
      </c>
      <c r="H94" s="126">
        <f t="shared" si="17"/>
        <v>0</v>
      </c>
      <c r="I94" s="126">
        <f t="shared" si="18"/>
        <v>11741.73</v>
      </c>
      <c r="J94" s="126">
        <v>0</v>
      </c>
      <c r="K94" s="126"/>
      <c r="L94" s="126"/>
      <c r="M94" s="126">
        <f>'[5]Приложение 1'!$AU$70</f>
        <v>11741.73</v>
      </c>
      <c r="N94" s="126"/>
      <c r="O94" s="126"/>
      <c r="P94" s="126">
        <v>0</v>
      </c>
      <c r="Q94" s="126"/>
      <c r="R94" s="126"/>
      <c r="S94" s="126">
        <v>0</v>
      </c>
      <c r="T94" s="126"/>
      <c r="U94" s="126"/>
      <c r="V94" s="126">
        <v>0</v>
      </c>
      <c r="W94" s="126"/>
      <c r="X94" s="126"/>
      <c r="Y94" s="125" t="s">
        <v>417</v>
      </c>
      <c r="Z94" s="21" t="s">
        <v>103</v>
      </c>
    </row>
    <row r="95" spans="1:26" ht="47.25">
      <c r="A95" s="104" t="s">
        <v>185</v>
      </c>
      <c r="B95" s="48" t="s">
        <v>324</v>
      </c>
      <c r="C95" s="85" t="s">
        <v>92</v>
      </c>
      <c r="D95" s="126">
        <f t="shared" si="13"/>
        <v>0</v>
      </c>
      <c r="E95" s="126">
        <f t="shared" si="14"/>
        <v>1427.01</v>
      </c>
      <c r="F95" s="126">
        <f t="shared" si="15"/>
        <v>0</v>
      </c>
      <c r="G95" s="126">
        <f t="shared" si="16"/>
        <v>0</v>
      </c>
      <c r="H95" s="126">
        <f t="shared" si="17"/>
        <v>0</v>
      </c>
      <c r="I95" s="126">
        <f t="shared" si="18"/>
        <v>1427.01</v>
      </c>
      <c r="J95" s="126">
        <v>0</v>
      </c>
      <c r="K95" s="126"/>
      <c r="L95" s="126"/>
      <c r="M95" s="126">
        <f>'[5]Приложение 1'!$AU$71</f>
        <v>1427.01</v>
      </c>
      <c r="N95" s="126"/>
      <c r="O95" s="126"/>
      <c r="P95" s="126">
        <v>0</v>
      </c>
      <c r="Q95" s="126"/>
      <c r="R95" s="126"/>
      <c r="S95" s="126">
        <v>0</v>
      </c>
      <c r="T95" s="126"/>
      <c r="U95" s="126"/>
      <c r="V95" s="126">
        <v>0</v>
      </c>
      <c r="W95" s="126"/>
      <c r="X95" s="126"/>
      <c r="Y95" s="125" t="s">
        <v>417</v>
      </c>
      <c r="Z95" s="21" t="s">
        <v>103</v>
      </c>
    </row>
    <row r="96" spans="1:26" ht="47.25">
      <c r="A96" s="104" t="s">
        <v>186</v>
      </c>
      <c r="B96" s="48" t="s">
        <v>325</v>
      </c>
      <c r="C96" s="85" t="s">
        <v>92</v>
      </c>
      <c r="D96" s="126">
        <f t="shared" si="13"/>
        <v>0</v>
      </c>
      <c r="E96" s="126">
        <f t="shared" si="14"/>
        <v>1380.94</v>
      </c>
      <c r="F96" s="126">
        <f t="shared" si="15"/>
        <v>0</v>
      </c>
      <c r="G96" s="126">
        <f t="shared" si="16"/>
        <v>0</v>
      </c>
      <c r="H96" s="126">
        <f t="shared" si="17"/>
        <v>0</v>
      </c>
      <c r="I96" s="126">
        <f t="shared" si="18"/>
        <v>1380.94</v>
      </c>
      <c r="J96" s="126">
        <v>0</v>
      </c>
      <c r="K96" s="126"/>
      <c r="L96" s="126"/>
      <c r="M96" s="126">
        <f>'[5]Приложение 1'!$AU$72</f>
        <v>1380.94</v>
      </c>
      <c r="N96" s="126"/>
      <c r="O96" s="126"/>
      <c r="P96" s="126">
        <v>0</v>
      </c>
      <c r="Q96" s="126"/>
      <c r="R96" s="126"/>
      <c r="S96" s="126">
        <v>0</v>
      </c>
      <c r="T96" s="126"/>
      <c r="U96" s="126"/>
      <c r="V96" s="126">
        <v>0</v>
      </c>
      <c r="W96" s="126"/>
      <c r="X96" s="126"/>
      <c r="Y96" s="125" t="s">
        <v>417</v>
      </c>
      <c r="Z96" s="21" t="s">
        <v>103</v>
      </c>
    </row>
    <row r="97" spans="1:26" ht="31.5">
      <c r="A97" s="104" t="s">
        <v>187</v>
      </c>
      <c r="B97" s="48" t="s">
        <v>326</v>
      </c>
      <c r="C97" s="85" t="s">
        <v>92</v>
      </c>
      <c r="D97" s="126">
        <f t="shared" si="13"/>
        <v>0</v>
      </c>
      <c r="E97" s="126">
        <f t="shared" si="14"/>
        <v>8438.11</v>
      </c>
      <c r="F97" s="126">
        <f t="shared" si="15"/>
        <v>0</v>
      </c>
      <c r="G97" s="126">
        <f t="shared" si="16"/>
        <v>0</v>
      </c>
      <c r="H97" s="126">
        <f t="shared" si="17"/>
        <v>0</v>
      </c>
      <c r="I97" s="126">
        <f t="shared" si="18"/>
        <v>8438.11</v>
      </c>
      <c r="J97" s="126">
        <v>0</v>
      </c>
      <c r="K97" s="126"/>
      <c r="L97" s="126"/>
      <c r="M97" s="126">
        <f>'[5]Приложение 1'!$AU$73</f>
        <v>8438.11</v>
      </c>
      <c r="N97" s="126"/>
      <c r="O97" s="126"/>
      <c r="P97" s="126">
        <v>0</v>
      </c>
      <c r="Q97" s="126"/>
      <c r="R97" s="126"/>
      <c r="S97" s="126">
        <v>0</v>
      </c>
      <c r="T97" s="126"/>
      <c r="U97" s="126"/>
      <c r="V97" s="126">
        <v>0</v>
      </c>
      <c r="W97" s="126"/>
      <c r="X97" s="126"/>
      <c r="Y97" s="125" t="s">
        <v>417</v>
      </c>
      <c r="Z97" s="21" t="s">
        <v>103</v>
      </c>
    </row>
    <row r="98" spans="1:26" ht="47.25">
      <c r="A98" s="104" t="s">
        <v>312</v>
      </c>
      <c r="B98" s="48" t="s">
        <v>327</v>
      </c>
      <c r="C98" s="85" t="s">
        <v>92</v>
      </c>
      <c r="D98" s="126">
        <f t="shared" si="13"/>
        <v>3168.33</v>
      </c>
      <c r="E98" s="126">
        <f t="shared" si="14"/>
        <v>0</v>
      </c>
      <c r="F98" s="126">
        <f t="shared" si="15"/>
        <v>0</v>
      </c>
      <c r="G98" s="126">
        <f t="shared" si="16"/>
        <v>0</v>
      </c>
      <c r="H98" s="126">
        <f t="shared" si="17"/>
        <v>0</v>
      </c>
      <c r="I98" s="126">
        <f t="shared" si="18"/>
        <v>3168.33</v>
      </c>
      <c r="J98" s="126">
        <v>3168.33</v>
      </c>
      <c r="K98" s="126"/>
      <c r="L98" s="126"/>
      <c r="M98" s="126">
        <v>0</v>
      </c>
      <c r="N98" s="126"/>
      <c r="O98" s="126"/>
      <c r="P98" s="126">
        <v>0</v>
      </c>
      <c r="Q98" s="126"/>
      <c r="R98" s="126"/>
      <c r="S98" s="126">
        <v>0</v>
      </c>
      <c r="T98" s="126"/>
      <c r="U98" s="126"/>
      <c r="V98" s="126">
        <v>0</v>
      </c>
      <c r="W98" s="126"/>
      <c r="X98" s="126"/>
      <c r="Y98" s="125" t="s">
        <v>418</v>
      </c>
      <c r="Z98" s="21" t="s">
        <v>103</v>
      </c>
    </row>
    <row r="99" spans="1:26" ht="15.75">
      <c r="A99" s="232" t="s">
        <v>53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</row>
    <row r="100" spans="1:26" ht="47.25">
      <c r="A100" s="46" t="s">
        <v>48</v>
      </c>
      <c r="B100" s="48" t="s">
        <v>145</v>
      </c>
      <c r="C100" s="85" t="s">
        <v>92</v>
      </c>
      <c r="D100" s="126">
        <f>+J100</f>
        <v>202937.18</v>
      </c>
      <c r="E100" s="126">
        <f>+M100</f>
        <v>0</v>
      </c>
      <c r="F100" s="126">
        <f>+P100</f>
        <v>0</v>
      </c>
      <c r="G100" s="126">
        <f>+S100</f>
        <v>0</v>
      </c>
      <c r="H100" s="126">
        <f>+V100</f>
        <v>0</v>
      </c>
      <c r="I100" s="126">
        <f>+J100+M100+P100+S100+V100</f>
        <v>202937.18</v>
      </c>
      <c r="J100" s="126">
        <v>202937.18</v>
      </c>
      <c r="K100" s="126"/>
      <c r="L100" s="126"/>
      <c r="M100" s="126">
        <v>0</v>
      </c>
      <c r="N100" s="126"/>
      <c r="O100" s="126"/>
      <c r="P100" s="126">
        <v>0</v>
      </c>
      <c r="Q100" s="126"/>
      <c r="R100" s="126"/>
      <c r="S100" s="126">
        <v>0</v>
      </c>
      <c r="T100" s="126"/>
      <c r="U100" s="126"/>
      <c r="V100" s="126">
        <v>0</v>
      </c>
      <c r="W100" s="126"/>
      <c r="X100" s="126"/>
      <c r="Y100" s="125" t="s">
        <v>418</v>
      </c>
      <c r="Z100" s="21" t="s">
        <v>103</v>
      </c>
    </row>
    <row r="101" spans="1:26" ht="15.75">
      <c r="A101" s="46" t="s">
        <v>49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>
      <c r="A102" s="46"/>
      <c r="B102" s="127" t="s">
        <v>426</v>
      </c>
      <c r="C102" s="22"/>
      <c r="D102" s="22">
        <f aca="true" t="shared" si="19" ref="D102:J102">+D100+SUM(D84:D98)+D79+D78+D77</f>
        <v>286254.14</v>
      </c>
      <c r="E102" s="22">
        <f t="shared" si="19"/>
        <v>33800.979999999996</v>
      </c>
      <c r="F102" s="22">
        <f t="shared" si="19"/>
        <v>0</v>
      </c>
      <c r="G102" s="22">
        <f t="shared" si="19"/>
        <v>0</v>
      </c>
      <c r="H102" s="22">
        <f t="shared" si="19"/>
        <v>0</v>
      </c>
      <c r="I102" s="135">
        <f t="shared" si="19"/>
        <v>320055.12000000005</v>
      </c>
      <c r="J102" s="140">
        <f t="shared" si="19"/>
        <v>286254.14</v>
      </c>
      <c r="K102" s="22"/>
      <c r="L102" s="22"/>
      <c r="M102" s="135">
        <f>+M100+SUM(M84:M98)+M79+M78+M77</f>
        <v>33800.979999999996</v>
      </c>
      <c r="N102" s="22"/>
      <c r="O102" s="22"/>
      <c r="P102" s="135">
        <f>+P100+SUM(P84:P98)+P79+P78+P77</f>
        <v>0</v>
      </c>
      <c r="Q102" s="22"/>
      <c r="R102" s="22"/>
      <c r="S102" s="135">
        <f>+S100+SUM(S84:S98)+S79+S78+S77</f>
        <v>0</v>
      </c>
      <c r="T102" s="22"/>
      <c r="U102" s="22"/>
      <c r="V102" s="135">
        <f>+V100+SUM(V84:V98)+V79+V78+V77</f>
        <v>0</v>
      </c>
      <c r="W102" s="22"/>
      <c r="X102" s="22"/>
      <c r="Y102" s="22"/>
      <c r="Z102" s="22"/>
    </row>
    <row r="103" spans="1:26" ht="21" customHeight="1">
      <c r="A103" s="234" t="s">
        <v>149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</row>
    <row r="104" spans="1:26" ht="15.75">
      <c r="A104" s="232" t="s">
        <v>154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</row>
    <row r="105" spans="1:26" ht="60">
      <c r="A105" s="49" t="s">
        <v>58</v>
      </c>
      <c r="B105" s="48" t="s">
        <v>422</v>
      </c>
      <c r="C105" s="21" t="s">
        <v>92</v>
      </c>
      <c r="D105" s="126">
        <f>+J105</f>
        <v>3332.85</v>
      </c>
      <c r="E105" s="126">
        <f>+M105</f>
        <v>2876.85</v>
      </c>
      <c r="F105" s="126">
        <f>+P105</f>
        <v>0</v>
      </c>
      <c r="G105" s="126">
        <f>+S105</f>
        <v>0</v>
      </c>
      <c r="H105" s="126">
        <f>+V105</f>
        <v>0</v>
      </c>
      <c r="I105" s="126">
        <f>+J105+M105+P105+S105+V105</f>
        <v>6209.7</v>
      </c>
      <c r="J105" s="126">
        <f>'[5]Приложение 1'!$AR$77</f>
        <v>3332.85</v>
      </c>
      <c r="K105" s="126"/>
      <c r="L105" s="126"/>
      <c r="M105" s="126">
        <f>'[5]Приложение 1'!$AU$77</f>
        <v>2876.85</v>
      </c>
      <c r="N105" s="126"/>
      <c r="O105" s="126"/>
      <c r="P105" s="126">
        <v>0</v>
      </c>
      <c r="Q105" s="126"/>
      <c r="R105" s="126"/>
      <c r="S105" s="126">
        <v>0</v>
      </c>
      <c r="T105" s="126"/>
      <c r="U105" s="126"/>
      <c r="V105" s="126">
        <v>0</v>
      </c>
      <c r="W105" s="126"/>
      <c r="X105" s="126"/>
      <c r="Y105" s="136" t="s">
        <v>419</v>
      </c>
      <c r="Z105" s="57" t="s">
        <v>127</v>
      </c>
    </row>
    <row r="106" spans="1:26" ht="60">
      <c r="A106" s="49" t="s">
        <v>59</v>
      </c>
      <c r="B106" s="48" t="s">
        <v>423</v>
      </c>
      <c r="C106" s="21" t="s">
        <v>92</v>
      </c>
      <c r="D106" s="126">
        <f>+J106</f>
        <v>15211.07</v>
      </c>
      <c r="E106" s="126">
        <f>+M106</f>
        <v>0</v>
      </c>
      <c r="F106" s="126">
        <f>+P106</f>
        <v>76258.59</v>
      </c>
      <c r="G106" s="126">
        <f>+S106</f>
        <v>80529.08</v>
      </c>
      <c r="H106" s="126">
        <f>+V106</f>
        <v>0</v>
      </c>
      <c r="I106" s="126">
        <f>+J106+M106+P106+S106+V106</f>
        <v>171998.74</v>
      </c>
      <c r="J106" s="126">
        <f>'[5]Приложение 1'!$AR$78</f>
        <v>15211.07</v>
      </c>
      <c r="K106" s="126"/>
      <c r="L106" s="126"/>
      <c r="M106" s="126">
        <v>0</v>
      </c>
      <c r="N106" s="126"/>
      <c r="O106" s="126"/>
      <c r="P106" s="126">
        <f>'[5]Приложение 1'!$AV$78</f>
        <v>76258.59</v>
      </c>
      <c r="Q106" s="126"/>
      <c r="R106" s="126"/>
      <c r="S106" s="126">
        <f>'[5]Приложение 1'!$AW$78</f>
        <v>80529.08</v>
      </c>
      <c r="T106" s="126"/>
      <c r="U106" s="126"/>
      <c r="V106" s="126">
        <v>0</v>
      </c>
      <c r="W106" s="126"/>
      <c r="X106" s="126"/>
      <c r="Y106" s="136" t="s">
        <v>419</v>
      </c>
      <c r="Z106" s="57"/>
    </row>
    <row r="107" spans="1:26" ht="60">
      <c r="A107" s="49" t="s">
        <v>376</v>
      </c>
      <c r="B107" s="48" t="s">
        <v>384</v>
      </c>
      <c r="C107" s="21" t="s">
        <v>92</v>
      </c>
      <c r="D107" s="126">
        <f>+J107</f>
        <v>12008.7</v>
      </c>
      <c r="E107" s="126">
        <f>+M107</f>
        <v>114022.63</v>
      </c>
      <c r="F107" s="126">
        <f>+P107</f>
        <v>0</v>
      </c>
      <c r="G107" s="126">
        <f>+S107</f>
        <v>0</v>
      </c>
      <c r="H107" s="126">
        <f>+V107</f>
        <v>0</v>
      </c>
      <c r="I107" s="126">
        <f>+J107+M107+P107+S107+V107</f>
        <v>126031.33</v>
      </c>
      <c r="J107" s="126">
        <f>'[5]Приложение 1'!$AR$79</f>
        <v>12008.7</v>
      </c>
      <c r="K107" s="126"/>
      <c r="L107" s="126"/>
      <c r="M107" s="126">
        <f>'[5]Приложение 1'!$AU$79</f>
        <v>114022.63</v>
      </c>
      <c r="N107" s="126"/>
      <c r="O107" s="126"/>
      <c r="P107" s="126">
        <v>0</v>
      </c>
      <c r="Q107" s="126"/>
      <c r="R107" s="126"/>
      <c r="S107" s="126">
        <v>0</v>
      </c>
      <c r="T107" s="126"/>
      <c r="U107" s="126"/>
      <c r="V107" s="126">
        <v>0</v>
      </c>
      <c r="W107" s="126"/>
      <c r="X107" s="126"/>
      <c r="Y107" s="136" t="s">
        <v>419</v>
      </c>
      <c r="Z107" s="57"/>
    </row>
    <row r="108" spans="1:26" ht="15.75">
      <c r="A108" s="232" t="s">
        <v>57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</row>
    <row r="109" spans="1:26" ht="15.75">
      <c r="A109" s="22" t="s">
        <v>60</v>
      </c>
      <c r="B109" s="22" t="s">
        <v>104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>
      <c r="A110" s="22" t="s">
        <v>61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23.25" customHeight="1">
      <c r="A111" s="234" t="s">
        <v>153</v>
      </c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</row>
    <row r="112" spans="1:26" ht="15.75">
      <c r="A112" s="232" t="s">
        <v>144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</row>
    <row r="113" spans="1:30" s="80" customFormat="1" ht="15.75">
      <c r="A113" s="83" t="s">
        <v>62</v>
      </c>
      <c r="B113" s="22" t="s">
        <v>104</v>
      </c>
      <c r="C113" s="85"/>
      <c r="D113" s="86"/>
      <c r="E113" s="86"/>
      <c r="F113" s="86"/>
      <c r="G113" s="86"/>
      <c r="H113" s="86"/>
      <c r="I113" s="86"/>
      <c r="J113" s="86"/>
      <c r="K113" s="86"/>
      <c r="L113" s="86"/>
      <c r="M113" s="77"/>
      <c r="N113" s="77"/>
      <c r="O113" s="77"/>
      <c r="P113" s="77"/>
      <c r="Q113" s="77"/>
      <c r="R113" s="77"/>
      <c r="S113" s="77"/>
      <c r="T113" s="77"/>
      <c r="U113" s="77"/>
      <c r="V113" s="87"/>
      <c r="W113" s="87"/>
      <c r="X113" s="87"/>
      <c r="Y113" s="88"/>
      <c r="Z113" s="89"/>
      <c r="AB113" s="90"/>
      <c r="AD113" s="90"/>
    </row>
    <row r="114" spans="1:30" ht="15.75">
      <c r="A114" s="46" t="s">
        <v>63</v>
      </c>
      <c r="B114" s="23"/>
      <c r="C114" s="21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45"/>
      <c r="W114" s="45"/>
      <c r="X114" s="45"/>
      <c r="Y114" s="18"/>
      <c r="Z114" s="21"/>
      <c r="AB114" s="55"/>
      <c r="AD114" s="55"/>
    </row>
    <row r="115" spans="1:26" ht="15.75">
      <c r="A115" s="232" t="s">
        <v>146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</row>
    <row r="116" spans="1:26" s="80" customFormat="1" ht="63">
      <c r="A116" s="83" t="s">
        <v>64</v>
      </c>
      <c r="B116" s="84" t="s">
        <v>387</v>
      </c>
      <c r="C116" s="85" t="s">
        <v>92</v>
      </c>
      <c r="D116" s="126">
        <f>+J116</f>
        <v>0</v>
      </c>
      <c r="E116" s="126">
        <f>+M116</f>
        <v>0</v>
      </c>
      <c r="F116" s="126">
        <f>+P116</f>
        <v>0</v>
      </c>
      <c r="G116" s="126">
        <f>+S116</f>
        <v>2498.52</v>
      </c>
      <c r="H116" s="126">
        <f>+V116</f>
        <v>23745.92</v>
      </c>
      <c r="I116" s="126">
        <f>+J116+M116+P116+S116+V116</f>
        <v>26244.44</v>
      </c>
      <c r="J116" s="126">
        <v>0</v>
      </c>
      <c r="K116" s="126"/>
      <c r="L116" s="126"/>
      <c r="M116" s="126">
        <v>0</v>
      </c>
      <c r="N116" s="126"/>
      <c r="O116" s="126"/>
      <c r="P116" s="126">
        <v>0</v>
      </c>
      <c r="Q116" s="126"/>
      <c r="R116" s="126"/>
      <c r="S116" s="126">
        <f>'[5]Приложение 1'!$AW$81</f>
        <v>2498.52</v>
      </c>
      <c r="T116" s="126"/>
      <c r="U116" s="126"/>
      <c r="V116" s="126">
        <f>'[5]Приложение 1'!$AX$81</f>
        <v>23745.92</v>
      </c>
      <c r="W116" s="126"/>
      <c r="X116" s="126"/>
      <c r="Y116" s="88" t="s">
        <v>419</v>
      </c>
      <c r="Z116" s="85"/>
    </row>
    <row r="117" spans="1:30" ht="63">
      <c r="A117" s="46" t="s">
        <v>65</v>
      </c>
      <c r="B117" s="23" t="s">
        <v>427</v>
      </c>
      <c r="C117" s="21" t="s">
        <v>92</v>
      </c>
      <c r="D117" s="126">
        <f>+J117</f>
        <v>0</v>
      </c>
      <c r="E117" s="126">
        <f>+M117</f>
        <v>0</v>
      </c>
      <c r="F117" s="126">
        <f>+P117</f>
        <v>0</v>
      </c>
      <c r="G117" s="126">
        <f>+S117</f>
        <v>4649.03</v>
      </c>
      <c r="H117" s="126">
        <f>+V117</f>
        <v>44184.34</v>
      </c>
      <c r="I117" s="126">
        <f>+J117+M117+P117+S117+V117</f>
        <v>48833.369999999995</v>
      </c>
      <c r="J117" s="126">
        <v>0</v>
      </c>
      <c r="K117" s="126"/>
      <c r="L117" s="126"/>
      <c r="M117" s="126">
        <v>0</v>
      </c>
      <c r="N117" s="126"/>
      <c r="O117" s="126"/>
      <c r="P117" s="126">
        <v>0</v>
      </c>
      <c r="Q117" s="126"/>
      <c r="R117" s="126"/>
      <c r="S117" s="126">
        <f>'[5]Приложение 1'!$AW$82</f>
        <v>4649.03</v>
      </c>
      <c r="T117" s="126"/>
      <c r="U117" s="126"/>
      <c r="V117" s="126">
        <f>'[5]Приложение 1'!$AX$82</f>
        <v>44184.34</v>
      </c>
      <c r="W117" s="126"/>
      <c r="X117" s="126"/>
      <c r="Y117" s="88" t="s">
        <v>419</v>
      </c>
      <c r="Z117" s="21"/>
      <c r="AC117" s="55"/>
      <c r="AD117" s="55"/>
    </row>
    <row r="118" spans="1:26" ht="78.75">
      <c r="A118" s="46" t="s">
        <v>106</v>
      </c>
      <c r="B118" s="23" t="s">
        <v>396</v>
      </c>
      <c r="C118" s="21" t="s">
        <v>92</v>
      </c>
      <c r="D118" s="126">
        <f>+J118</f>
        <v>30918.25</v>
      </c>
      <c r="E118" s="126">
        <f>+M118</f>
        <v>0</v>
      </c>
      <c r="F118" s="126">
        <f>+P118</f>
        <v>0</v>
      </c>
      <c r="G118" s="126">
        <f>+S118</f>
        <v>0</v>
      </c>
      <c r="H118" s="126">
        <f>+V118</f>
        <v>0</v>
      </c>
      <c r="I118" s="126">
        <f>+J118+M118+P118+S118+V118</f>
        <v>30918.25</v>
      </c>
      <c r="J118" s="126">
        <f>'[5]Приложение 1'!$AR$83</f>
        <v>30918.25</v>
      </c>
      <c r="K118" s="126"/>
      <c r="L118" s="126"/>
      <c r="M118" s="126">
        <v>0</v>
      </c>
      <c r="N118" s="126"/>
      <c r="O118" s="126"/>
      <c r="P118" s="126">
        <v>0</v>
      </c>
      <c r="Q118" s="126"/>
      <c r="R118" s="126"/>
      <c r="S118" s="126">
        <v>0</v>
      </c>
      <c r="T118" s="126"/>
      <c r="U118" s="126"/>
      <c r="V118" s="126">
        <v>0</v>
      </c>
      <c r="W118" s="126"/>
      <c r="X118" s="126"/>
      <c r="Y118" s="88" t="s">
        <v>419</v>
      </c>
      <c r="Z118" s="21"/>
    </row>
    <row r="119" spans="1:29" ht="63">
      <c r="A119" s="49" t="s">
        <v>107</v>
      </c>
      <c r="B119" s="48" t="s">
        <v>398</v>
      </c>
      <c r="C119" s="21" t="s">
        <v>92</v>
      </c>
      <c r="D119" s="126">
        <f>+J119</f>
        <v>31937.14</v>
      </c>
      <c r="E119" s="126">
        <f>+M119</f>
        <v>0</v>
      </c>
      <c r="F119" s="126">
        <f>+P119</f>
        <v>0</v>
      </c>
      <c r="G119" s="126">
        <f>+S119</f>
        <v>0</v>
      </c>
      <c r="H119" s="126">
        <f>+V119</f>
        <v>0</v>
      </c>
      <c r="I119" s="126">
        <f>+J119+M119+P119+S119+V119</f>
        <v>31937.14</v>
      </c>
      <c r="J119" s="126">
        <f>'[5]Приложение 1'!$AR$84</f>
        <v>31937.14</v>
      </c>
      <c r="K119" s="126"/>
      <c r="L119" s="126"/>
      <c r="M119" s="126">
        <v>0</v>
      </c>
      <c r="N119" s="126"/>
      <c r="O119" s="126"/>
      <c r="P119" s="126">
        <v>0</v>
      </c>
      <c r="Q119" s="126"/>
      <c r="R119" s="126"/>
      <c r="S119" s="126">
        <v>0</v>
      </c>
      <c r="T119" s="126"/>
      <c r="U119" s="126"/>
      <c r="V119" s="126">
        <v>0</v>
      </c>
      <c r="W119" s="126"/>
      <c r="X119" s="126"/>
      <c r="Y119" s="88" t="s">
        <v>419</v>
      </c>
      <c r="Z119" s="21"/>
      <c r="AB119" s="55"/>
      <c r="AC119" s="55"/>
    </row>
    <row r="120" spans="1:26" ht="33.75" customHeight="1">
      <c r="A120" s="250" t="s">
        <v>147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</row>
    <row r="121" spans="1:26" ht="60">
      <c r="A121" s="49" t="s">
        <v>283</v>
      </c>
      <c r="B121" s="23" t="s">
        <v>401</v>
      </c>
      <c r="C121" s="21" t="s">
        <v>92</v>
      </c>
      <c r="D121" s="126">
        <f>+J121</f>
        <v>2123.27</v>
      </c>
      <c r="E121" s="126">
        <f>+M121</f>
        <v>20160.45</v>
      </c>
      <c r="F121" s="126">
        <f>+P121</f>
        <v>0</v>
      </c>
      <c r="G121" s="126">
        <f>+S121</f>
        <v>0</v>
      </c>
      <c r="H121" s="126">
        <f>+V121</f>
        <v>0</v>
      </c>
      <c r="I121" s="126">
        <f>+J121+M121+P121+S121+V121</f>
        <v>22283.72</v>
      </c>
      <c r="J121" s="126">
        <f>'[5]Приложение 1'!$AR$86</f>
        <v>2123.27</v>
      </c>
      <c r="K121" s="126"/>
      <c r="L121" s="126"/>
      <c r="M121" s="126">
        <f>'[5]Приложение 1'!$AU$86</f>
        <v>20160.45</v>
      </c>
      <c r="N121" s="126"/>
      <c r="O121" s="126"/>
      <c r="P121" s="126">
        <v>0</v>
      </c>
      <c r="Q121" s="126"/>
      <c r="R121" s="126"/>
      <c r="S121" s="126">
        <v>0</v>
      </c>
      <c r="T121" s="126"/>
      <c r="U121" s="126"/>
      <c r="V121" s="126">
        <v>0</v>
      </c>
      <c r="W121" s="126"/>
      <c r="X121" s="126"/>
      <c r="Y121" s="136" t="s">
        <v>419</v>
      </c>
      <c r="Z121" s="103"/>
    </row>
    <row r="122" spans="1:26" ht="60">
      <c r="A122" s="49" t="s">
        <v>69</v>
      </c>
      <c r="B122" s="124" t="s">
        <v>405</v>
      </c>
      <c r="C122" s="21" t="s">
        <v>92</v>
      </c>
      <c r="D122" s="126">
        <f>+J122</f>
        <v>26625.6</v>
      </c>
      <c r="E122" s="126">
        <f>+M122</f>
        <v>63202.5</v>
      </c>
      <c r="F122" s="126">
        <f>+P122</f>
        <v>66741.84</v>
      </c>
      <c r="G122" s="126">
        <f>+S122</f>
        <v>70479.38</v>
      </c>
      <c r="H122" s="126">
        <f>+V122</f>
        <v>74426.23</v>
      </c>
      <c r="I122" s="126">
        <f>+J122+M122+P122+S122+V122</f>
        <v>301475.55</v>
      </c>
      <c r="J122" s="126">
        <f>'[5]Приложение 1'!$AR$87</f>
        <v>26625.6</v>
      </c>
      <c r="K122" s="126"/>
      <c r="L122" s="126"/>
      <c r="M122" s="126">
        <f>'[5]Приложение 1'!$AU$87</f>
        <v>63202.5</v>
      </c>
      <c r="N122" s="126"/>
      <c r="O122" s="126"/>
      <c r="P122" s="126">
        <f>'[5]Приложение 1'!$AV$87</f>
        <v>66741.84</v>
      </c>
      <c r="Q122" s="126"/>
      <c r="R122" s="126"/>
      <c r="S122" s="126">
        <f>'[5]Приложение 1'!$AW$87</f>
        <v>70479.38</v>
      </c>
      <c r="T122" s="126"/>
      <c r="U122" s="126"/>
      <c r="V122" s="126">
        <f>'[5]Приложение 1'!$AX$87</f>
        <v>74426.23</v>
      </c>
      <c r="W122" s="126"/>
      <c r="X122" s="126"/>
      <c r="Y122" s="136" t="s">
        <v>419</v>
      </c>
      <c r="Z122" s="28"/>
    </row>
    <row r="123" spans="1:26" ht="21" customHeight="1">
      <c r="A123" s="234" t="s">
        <v>148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</row>
    <row r="124" spans="1:26" ht="60">
      <c r="A124" s="137" t="s">
        <v>73</v>
      </c>
      <c r="B124" s="123" t="s">
        <v>428</v>
      </c>
      <c r="C124" s="21" t="s">
        <v>92</v>
      </c>
      <c r="D124" s="126">
        <f>+J124</f>
        <v>98.65</v>
      </c>
      <c r="E124" s="126">
        <f>+M124</f>
        <v>936.67</v>
      </c>
      <c r="F124" s="126">
        <f>+P124</f>
        <v>0</v>
      </c>
      <c r="G124" s="126">
        <f>+S124</f>
        <v>0</v>
      </c>
      <c r="H124" s="126">
        <f>+V124</f>
        <v>0</v>
      </c>
      <c r="I124" s="126">
        <f>+J124+M124+P124+S124+V124</f>
        <v>1035.32</v>
      </c>
      <c r="J124" s="126">
        <f>'[5]Приложение 1'!$AR$89</f>
        <v>98.65</v>
      </c>
      <c r="K124" s="126"/>
      <c r="L124" s="126"/>
      <c r="M124" s="126">
        <f>'[5]Приложение 1'!$AU$89</f>
        <v>936.67</v>
      </c>
      <c r="N124" s="126"/>
      <c r="O124" s="126"/>
      <c r="P124" s="126">
        <v>0</v>
      </c>
      <c r="Q124" s="126"/>
      <c r="R124" s="126"/>
      <c r="S124" s="126">
        <v>0</v>
      </c>
      <c r="T124" s="126"/>
      <c r="U124" s="126"/>
      <c r="V124" s="126">
        <v>0</v>
      </c>
      <c r="W124" s="126"/>
      <c r="X124" s="126"/>
      <c r="Y124" s="136" t="s">
        <v>419</v>
      </c>
      <c r="Z124" s="102"/>
    </row>
    <row r="125" spans="1:26" ht="60">
      <c r="A125" s="137" t="s">
        <v>74</v>
      </c>
      <c r="B125" s="123" t="s">
        <v>413</v>
      </c>
      <c r="C125" s="21" t="s">
        <v>92</v>
      </c>
      <c r="D125" s="126">
        <f>+J125</f>
        <v>1607.76</v>
      </c>
      <c r="E125" s="126">
        <f>+M125</f>
        <v>0</v>
      </c>
      <c r="F125" s="126">
        <f>+P125</f>
        <v>16120.55</v>
      </c>
      <c r="G125" s="126">
        <f>+S125</f>
        <v>0</v>
      </c>
      <c r="H125" s="126">
        <f>+V125</f>
        <v>0</v>
      </c>
      <c r="I125" s="126">
        <f>+J125+M125+P125+S125+V125</f>
        <v>17728.309999999998</v>
      </c>
      <c r="J125" s="126">
        <f>'[5]Приложение 1'!$AR$90</f>
        <v>1607.76</v>
      </c>
      <c r="K125" s="126"/>
      <c r="L125" s="126"/>
      <c r="M125" s="126">
        <v>0</v>
      </c>
      <c r="N125" s="126"/>
      <c r="O125" s="126"/>
      <c r="P125" s="126">
        <f>'[5]Приложение 1'!$AV$90</f>
        <v>16120.55</v>
      </c>
      <c r="Q125" s="126"/>
      <c r="R125" s="126"/>
      <c r="S125" s="126">
        <v>0</v>
      </c>
      <c r="T125" s="126"/>
      <c r="U125" s="126"/>
      <c r="V125" s="126">
        <v>0</v>
      </c>
      <c r="W125" s="126"/>
      <c r="X125" s="126"/>
      <c r="Y125" s="136" t="s">
        <v>419</v>
      </c>
      <c r="Z125" s="28"/>
    </row>
    <row r="126" spans="1:26" ht="15.75">
      <c r="A126" s="262" t="s">
        <v>155</v>
      </c>
      <c r="B126" s="263"/>
      <c r="C126" s="263"/>
      <c r="D126" s="263"/>
      <c r="E126" s="263"/>
      <c r="F126" s="263"/>
      <c r="G126" s="263"/>
      <c r="H126" s="58"/>
      <c r="I126" s="138">
        <f>+I125+I124+I122+I121+I119+I118+I117+I116+I107+I106+I105+I102</f>
        <v>1104750.99</v>
      </c>
      <c r="J126" s="134">
        <f>+J125+J124+J122+J121+J119+J118+J117+J116+J107+J106+J105+J102</f>
        <v>410117.43000000005</v>
      </c>
      <c r="K126" s="134"/>
      <c r="L126" s="134"/>
      <c r="M126" s="134">
        <f>+M125+M124+M122+M121+M119+M118+M117+M116+M107+M106+M105+M102</f>
        <v>235000.08000000002</v>
      </c>
      <c r="N126" s="134"/>
      <c r="O126" s="134"/>
      <c r="P126" s="134">
        <f>+P125+P124+P122+P121+P119+P118+P117+P116+P107+P106+P105+P102</f>
        <v>159120.97999999998</v>
      </c>
      <c r="Q126" s="134"/>
      <c r="R126" s="134"/>
      <c r="S126" s="134">
        <f>+S125+S124+S122+S121+S119+S118+S117+S116+S107+S106+S105+S102</f>
        <v>158156.01</v>
      </c>
      <c r="T126" s="134"/>
      <c r="U126" s="134"/>
      <c r="V126" s="134">
        <f>+V125+V124+V122+V121+V119+V118+V117+V116+V107+V106+V105+V102</f>
        <v>142356.49</v>
      </c>
      <c r="W126" s="126"/>
      <c r="X126" s="126"/>
      <c r="Y126" s="22"/>
      <c r="Z126" s="60"/>
    </row>
    <row r="127" spans="1:26" ht="15.75">
      <c r="A127" s="262" t="s">
        <v>118</v>
      </c>
      <c r="B127" s="263"/>
      <c r="C127" s="263"/>
      <c r="D127" s="263"/>
      <c r="E127" s="263"/>
      <c r="F127" s="263"/>
      <c r="G127" s="263"/>
      <c r="H127" s="58"/>
      <c r="I127" s="216">
        <f>I126+I66</f>
        <v>2512550.4434874374</v>
      </c>
      <c r="J127" s="134">
        <f>J126+J66</f>
        <v>846871.5460000001</v>
      </c>
      <c r="K127" s="134"/>
      <c r="L127" s="134"/>
      <c r="M127" s="134">
        <f>M126+M66</f>
        <v>554571.0700000001</v>
      </c>
      <c r="N127" s="134"/>
      <c r="O127" s="134"/>
      <c r="P127" s="134">
        <f>P126+P66</f>
        <v>381066.75</v>
      </c>
      <c r="Q127" s="134"/>
      <c r="R127" s="134"/>
      <c r="S127" s="134">
        <f>S126+S66</f>
        <v>377507.28</v>
      </c>
      <c r="T127" s="134"/>
      <c r="U127" s="134"/>
      <c r="V127" s="134">
        <f>V126+V66</f>
        <v>352533.7974874369</v>
      </c>
      <c r="W127" s="126"/>
      <c r="X127" s="126"/>
      <c r="Y127" s="22"/>
      <c r="Z127" s="60"/>
    </row>
    <row r="128" spans="1:26" ht="20.25" customHeight="1">
      <c r="A128" s="260" t="s">
        <v>113</v>
      </c>
      <c r="B128" s="260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3" ht="19.5" customHeight="1">
      <c r="A129" s="261" t="s">
        <v>114</v>
      </c>
      <c r="B129" s="261"/>
      <c r="C129" s="261"/>
    </row>
    <row r="130" spans="1:26" ht="39.75" customHeight="1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</row>
    <row r="131" spans="1:26" ht="15.75">
      <c r="A131" s="230"/>
      <c r="B131" s="229"/>
      <c r="C131" s="229"/>
      <c r="D131" s="229"/>
      <c r="E131" s="229"/>
      <c r="F131" s="229"/>
      <c r="G131" s="229"/>
      <c r="H131" s="229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29"/>
      <c r="Z131" s="229"/>
    </row>
    <row r="132" spans="1:26" ht="15.75">
      <c r="A132" s="230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</row>
    <row r="133" spans="1:26" ht="15.75">
      <c r="A133" s="230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64"/>
      <c r="Q133" s="64"/>
      <c r="R133" s="64"/>
      <c r="S133" s="64"/>
      <c r="T133" s="64"/>
      <c r="U133" s="64"/>
      <c r="V133" s="229"/>
      <c r="W133" s="229"/>
      <c r="X133" s="229"/>
      <c r="Y133" s="229"/>
      <c r="Z133" s="229"/>
    </row>
    <row r="134" spans="1:26" ht="15.75">
      <c r="A134" s="230"/>
      <c r="B134" s="229"/>
      <c r="C134" s="229"/>
      <c r="D134" s="229"/>
      <c r="E134" s="229"/>
      <c r="F134" s="229"/>
      <c r="G134" s="229"/>
      <c r="H134" s="229"/>
      <c r="I134" s="229"/>
      <c r="J134" s="6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29"/>
      <c r="Z134" s="229"/>
    </row>
    <row r="135" spans="1:26" ht="15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30.75" customHeight="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</row>
    <row r="137" spans="1:26" ht="15.75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5.75">
      <c r="A138" s="24"/>
      <c r="B138" s="25"/>
      <c r="C138" s="25"/>
      <c r="D138" s="25"/>
      <c r="E138" s="67"/>
      <c r="F138" s="67"/>
      <c r="G138" s="67"/>
      <c r="H138" s="67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</row>
    <row r="141" spans="1:26" ht="15.7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</row>
    <row r="144" spans="1:26" ht="15.7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</row>
    <row r="147" spans="1:26" ht="15.75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30.75" customHeight="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</row>
    <row r="150" spans="1:26" ht="15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</row>
    <row r="151" spans="1:26" ht="15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</row>
    <row r="154" spans="1:26" ht="15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31.5" customHeight="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</row>
    <row r="157" spans="1:26" ht="15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</row>
    <row r="158" spans="1:26" ht="15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</row>
    <row r="161" spans="1:26" ht="15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41.25" customHeight="1">
      <c r="A163" s="227"/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</row>
    <row r="164" spans="1:26" ht="15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30" customHeight="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</row>
    <row r="167" spans="1:26" ht="15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</row>
    <row r="168" spans="1:26" ht="15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</row>
    <row r="171" spans="1:26" ht="15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35.25" customHeight="1">
      <c r="A173" s="227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</row>
    <row r="174" spans="1:26" ht="15.75">
      <c r="A174" s="230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</row>
    <row r="175" spans="1:26" ht="15.75">
      <c r="A175" s="230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</row>
    <row r="176" spans="1:26" ht="15.75">
      <c r="A176" s="230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</row>
    <row r="177" spans="1:26" ht="15.75">
      <c r="A177" s="230"/>
      <c r="B177" s="229"/>
      <c r="C177" s="229"/>
      <c r="D177" s="229"/>
      <c r="E177" s="229"/>
      <c r="F177" s="229"/>
      <c r="G177" s="229"/>
      <c r="H177" s="229"/>
      <c r="I177" s="229"/>
      <c r="J177" s="6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29"/>
      <c r="Z177" s="229"/>
    </row>
    <row r="178" spans="1:26" ht="15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</row>
    <row r="180" spans="1:26" ht="15.75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5.75">
      <c r="A181" s="24"/>
      <c r="B181" s="25"/>
      <c r="C181" s="25"/>
      <c r="D181" s="25"/>
      <c r="E181" s="67"/>
      <c r="F181" s="67"/>
      <c r="G181" s="67"/>
      <c r="H181" s="67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</row>
    <row r="184" spans="1:26" ht="15.7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</row>
    <row r="187" spans="1:26" ht="15.75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</row>
    <row r="190" spans="1:26" ht="15.75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32.25" customHeight="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</row>
    <row r="193" spans="1:26" ht="15.75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</row>
    <row r="194" spans="1:26" ht="15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</row>
    <row r="197" spans="1:26" ht="15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30.75" customHeight="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</row>
    <row r="200" spans="1:26" ht="15.75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</row>
    <row r="201" spans="1:26" ht="15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</row>
    <row r="204" spans="1:26" ht="15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30.75" customHeight="1">
      <c r="A206" s="227"/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</row>
    <row r="207" spans="1:26" ht="15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31.5" customHeight="1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</row>
    <row r="210" spans="1:26" ht="15.75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</row>
    <row r="211" spans="1:26" ht="15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</row>
    <row r="214" spans="1:26" ht="15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</sheetData>
  <sheetProtection/>
  <mergeCells count="143">
    <mergeCell ref="A123:Z123"/>
    <mergeCell ref="A126:G126"/>
    <mergeCell ref="A127:G127"/>
    <mergeCell ref="A104:Z104"/>
    <mergeCell ref="A108:Z108"/>
    <mergeCell ref="A111:Z111"/>
    <mergeCell ref="A112:Z112"/>
    <mergeCell ref="A115:Z115"/>
    <mergeCell ref="A120:Z120"/>
    <mergeCell ref="A75:Z75"/>
    <mergeCell ref="A76:Z76"/>
    <mergeCell ref="A80:Z80"/>
    <mergeCell ref="A83:Z83"/>
    <mergeCell ref="A99:Z99"/>
    <mergeCell ref="A103:Z103"/>
    <mergeCell ref="F71:F73"/>
    <mergeCell ref="G71:G73"/>
    <mergeCell ref="H71:H73"/>
    <mergeCell ref="I71:I73"/>
    <mergeCell ref="J71:X71"/>
    <mergeCell ref="J72:L72"/>
    <mergeCell ref="M72:O72"/>
    <mergeCell ref="P72:R72"/>
    <mergeCell ref="S72:U72"/>
    <mergeCell ref="V72:X72"/>
    <mergeCell ref="A69:Z69"/>
    <mergeCell ref="A70:A73"/>
    <mergeCell ref="B70:B73"/>
    <mergeCell ref="C70:C73"/>
    <mergeCell ref="D70:H70"/>
    <mergeCell ref="I70:X70"/>
    <mergeCell ref="Y70:Y73"/>
    <mergeCell ref="Z70:Z73"/>
    <mergeCell ref="D71:D73"/>
    <mergeCell ref="E71:E73"/>
    <mergeCell ref="I3:X3"/>
    <mergeCell ref="I4:I6"/>
    <mergeCell ref="H4:H6"/>
    <mergeCell ref="A43:Z43"/>
    <mergeCell ref="A128:B128"/>
    <mergeCell ref="A129:C129"/>
    <mergeCell ref="S5:U5"/>
    <mergeCell ref="A59:Z59"/>
    <mergeCell ref="D4:D6"/>
    <mergeCell ref="E4:E6"/>
    <mergeCell ref="A54:Z54"/>
    <mergeCell ref="F4:F6"/>
    <mergeCell ref="G4:G6"/>
    <mergeCell ref="A31:Z31"/>
    <mergeCell ref="A35:Z35"/>
    <mergeCell ref="P5:R5"/>
    <mergeCell ref="A36:Z36"/>
    <mergeCell ref="A39:Z39"/>
    <mergeCell ref="A42:Z42"/>
    <mergeCell ref="B3:B6"/>
    <mergeCell ref="A1:Z1"/>
    <mergeCell ref="A8:Z8"/>
    <mergeCell ref="A9:Z9"/>
    <mergeCell ref="A13:Z13"/>
    <mergeCell ref="A16:Z16"/>
    <mergeCell ref="Y3:Y6"/>
    <mergeCell ref="D3:H3"/>
    <mergeCell ref="C3:C6"/>
    <mergeCell ref="V5:X5"/>
    <mergeCell ref="Z3:Z6"/>
    <mergeCell ref="Y131:Y134"/>
    <mergeCell ref="F132:F134"/>
    <mergeCell ref="G132:G134"/>
    <mergeCell ref="A2:Z2"/>
    <mergeCell ref="A130:Z130"/>
    <mergeCell ref="J5:L5"/>
    <mergeCell ref="J4:X4"/>
    <mergeCell ref="M5:O5"/>
    <mergeCell ref="A3:A6"/>
    <mergeCell ref="A52:Z52"/>
    <mergeCell ref="M133:O133"/>
    <mergeCell ref="V133:X133"/>
    <mergeCell ref="A131:A134"/>
    <mergeCell ref="B131:B134"/>
    <mergeCell ref="C131:C134"/>
    <mergeCell ref="D131:H131"/>
    <mergeCell ref="I131:X131"/>
    <mergeCell ref="A150:Z150"/>
    <mergeCell ref="A153:Z153"/>
    <mergeCell ref="A156:Z156"/>
    <mergeCell ref="Z131:Z134"/>
    <mergeCell ref="D132:D134"/>
    <mergeCell ref="E132:E134"/>
    <mergeCell ref="H132:H134"/>
    <mergeCell ref="I132:I134"/>
    <mergeCell ref="J132:X132"/>
    <mergeCell ref="J133:L133"/>
    <mergeCell ref="A136:Z136"/>
    <mergeCell ref="A137:Z137"/>
    <mergeCell ref="A140:Z140"/>
    <mergeCell ref="A143:Z143"/>
    <mergeCell ref="A146:Z146"/>
    <mergeCell ref="A149:Z149"/>
    <mergeCell ref="A157:Z157"/>
    <mergeCell ref="A160:Z160"/>
    <mergeCell ref="A163:Z163"/>
    <mergeCell ref="E175:E177"/>
    <mergeCell ref="A166:Z166"/>
    <mergeCell ref="A167:Z167"/>
    <mergeCell ref="A170:Z170"/>
    <mergeCell ref="J176:L176"/>
    <mergeCell ref="M176:O176"/>
    <mergeCell ref="P176:R176"/>
    <mergeCell ref="A189:Z189"/>
    <mergeCell ref="A192:Z192"/>
    <mergeCell ref="F175:F177"/>
    <mergeCell ref="G175:G177"/>
    <mergeCell ref="H175:H177"/>
    <mergeCell ref="I175:I177"/>
    <mergeCell ref="J175:X175"/>
    <mergeCell ref="D175:D177"/>
    <mergeCell ref="A183:Z183"/>
    <mergeCell ref="A186:Z186"/>
    <mergeCell ref="A213:Z213"/>
    <mergeCell ref="A193:Z193"/>
    <mergeCell ref="A196:Z196"/>
    <mergeCell ref="A199:Z199"/>
    <mergeCell ref="A200:Z200"/>
    <mergeCell ref="A203:Z203"/>
    <mergeCell ref="A206:Z206"/>
    <mergeCell ref="A173:Z173"/>
    <mergeCell ref="C174:C177"/>
    <mergeCell ref="V176:X176"/>
    <mergeCell ref="A174:A177"/>
    <mergeCell ref="B174:B177"/>
    <mergeCell ref="S176:U176"/>
    <mergeCell ref="Y174:Y177"/>
    <mergeCell ref="Z174:Z177"/>
    <mergeCell ref="A63:AC63"/>
    <mergeCell ref="A60:AC60"/>
    <mergeCell ref="D174:H174"/>
    <mergeCell ref="I174:X174"/>
    <mergeCell ref="A209:Z209"/>
    <mergeCell ref="A210:Z210"/>
    <mergeCell ref="A66:G66"/>
    <mergeCell ref="A67:G67"/>
    <mergeCell ref="A179:Z179"/>
    <mergeCell ref="A180:Z180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34" r:id="rId1"/>
  <rowBreaks count="1" manualBreakCount="1">
    <brk id="1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view="pageBreakPreview" zoomScaleSheetLayoutView="100" zoomScalePageLayoutView="0" workbookViewId="0" topLeftCell="C50">
      <selection activeCell="A31" sqref="A31:O31"/>
    </sheetView>
  </sheetViews>
  <sheetFormatPr defaultColWidth="9.00390625" defaultRowHeight="12.75"/>
  <cols>
    <col min="2" max="2" width="44.625" style="0" customWidth="1"/>
    <col min="3" max="3" width="46.125" style="0" customWidth="1"/>
    <col min="4" max="4" width="12.875" style="0" customWidth="1"/>
    <col min="5" max="5" width="12.75390625" style="0" customWidth="1"/>
    <col min="6" max="6" width="13.25390625" style="0" customWidth="1"/>
    <col min="7" max="7" width="12.625" style="0" customWidth="1"/>
    <col min="8" max="8" width="13.00390625" style="0" customWidth="1"/>
    <col min="9" max="9" width="12.75390625" style="0" customWidth="1"/>
    <col min="10" max="10" width="22.75390625" style="0" bestFit="1" customWidth="1"/>
    <col min="11" max="11" width="12.125" style="0" customWidth="1"/>
    <col min="12" max="12" width="22.75390625" style="0" bestFit="1" customWidth="1"/>
    <col min="13" max="13" width="12.125" style="0" customWidth="1"/>
    <col min="14" max="14" width="22.75390625" style="0" bestFit="1" customWidth="1"/>
    <col min="15" max="15" width="12.125" style="0" customWidth="1"/>
  </cols>
  <sheetData>
    <row r="1" spans="1:15" ht="36.75" customHeight="1">
      <c r="A1" s="258" t="s">
        <v>158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32.25" customHeight="1">
      <c r="A2" s="236" t="s">
        <v>11</v>
      </c>
      <c r="B2" s="237" t="s">
        <v>78</v>
      </c>
      <c r="C2" s="237" t="s">
        <v>87</v>
      </c>
      <c r="D2" s="237" t="s">
        <v>81</v>
      </c>
      <c r="E2" s="237" t="s">
        <v>88</v>
      </c>
      <c r="F2" s="237" t="s">
        <v>156</v>
      </c>
      <c r="G2" s="237" t="s">
        <v>89</v>
      </c>
      <c r="H2" s="237" t="s">
        <v>433</v>
      </c>
      <c r="I2" s="237" t="s">
        <v>90</v>
      </c>
      <c r="J2" s="237" t="s">
        <v>157</v>
      </c>
      <c r="K2" s="237" t="s">
        <v>91</v>
      </c>
      <c r="L2" s="237" t="s">
        <v>434</v>
      </c>
      <c r="M2" s="237" t="s">
        <v>93</v>
      </c>
      <c r="N2" s="237" t="s">
        <v>435</v>
      </c>
      <c r="O2" s="237" t="s">
        <v>436</v>
      </c>
    </row>
    <row r="3" spans="1:15" ht="32.25" customHeigh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32.25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12.7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</row>
    <row r="7" spans="1:15" ht="30" customHeight="1">
      <c r="A7" s="234" t="s">
        <v>141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5" ht="15.75" customHeight="1">
      <c r="A8" s="259" t="s">
        <v>50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</row>
    <row r="9" spans="1:15" ht="63">
      <c r="A9" s="83" t="s">
        <v>42</v>
      </c>
      <c r="B9" s="48" t="s">
        <v>304</v>
      </c>
      <c r="C9" s="31" t="s">
        <v>431</v>
      </c>
      <c r="D9" s="21" t="s">
        <v>432</v>
      </c>
      <c r="E9" s="49">
        <v>0</v>
      </c>
      <c r="F9" s="147">
        <f>'Объем финансовых потребностей'!J77</f>
        <v>9636.88</v>
      </c>
      <c r="G9" s="134" t="s">
        <v>103</v>
      </c>
      <c r="H9" s="147">
        <v>0</v>
      </c>
      <c r="I9" s="134" t="s">
        <v>103</v>
      </c>
      <c r="J9" s="147">
        <v>0</v>
      </c>
      <c r="K9" s="134" t="s">
        <v>103</v>
      </c>
      <c r="L9" s="147">
        <v>0</v>
      </c>
      <c r="M9" s="134" t="s">
        <v>103</v>
      </c>
      <c r="N9" s="147">
        <v>0</v>
      </c>
      <c r="O9" s="134" t="s">
        <v>103</v>
      </c>
    </row>
    <row r="10" spans="1:15" ht="47.25">
      <c r="A10" s="83" t="s">
        <v>43</v>
      </c>
      <c r="B10" s="48" t="s">
        <v>307</v>
      </c>
      <c r="C10" s="31" t="s">
        <v>431</v>
      </c>
      <c r="D10" s="21" t="s">
        <v>432</v>
      </c>
      <c r="E10" s="49">
        <v>0</v>
      </c>
      <c r="F10" s="147">
        <v>0</v>
      </c>
      <c r="G10" s="134" t="s">
        <v>103</v>
      </c>
      <c r="H10" s="147">
        <f>'Объем финансовых потребностей'!M78</f>
        <v>1294.71</v>
      </c>
      <c r="I10" s="134" t="s">
        <v>103</v>
      </c>
      <c r="J10" s="147">
        <v>0</v>
      </c>
      <c r="K10" s="134" t="s">
        <v>103</v>
      </c>
      <c r="L10" s="147">
        <v>0</v>
      </c>
      <c r="M10" s="134" t="s">
        <v>103</v>
      </c>
      <c r="N10" s="147">
        <v>0</v>
      </c>
      <c r="O10" s="134" t="s">
        <v>103</v>
      </c>
    </row>
    <row r="11" spans="1:15" ht="31.5">
      <c r="A11" s="83" t="s">
        <v>161</v>
      </c>
      <c r="B11" s="154" t="s">
        <v>143</v>
      </c>
      <c r="C11" s="31" t="s">
        <v>431</v>
      </c>
      <c r="D11" s="21" t="s">
        <v>432</v>
      </c>
      <c r="E11" s="49">
        <v>0</v>
      </c>
      <c r="F11" s="147">
        <f>'Объем финансовых потребностей'!J79</f>
        <v>54098.34</v>
      </c>
      <c r="G11" s="134" t="s">
        <v>103</v>
      </c>
      <c r="H11" s="147">
        <v>0</v>
      </c>
      <c r="I11" s="134" t="s">
        <v>103</v>
      </c>
      <c r="J11" s="147">
        <v>0</v>
      </c>
      <c r="K11" s="134" t="s">
        <v>103</v>
      </c>
      <c r="L11" s="147">
        <v>0</v>
      </c>
      <c r="M11" s="134" t="s">
        <v>103</v>
      </c>
      <c r="N11" s="147">
        <v>0</v>
      </c>
      <c r="O11" s="134" t="s">
        <v>103</v>
      </c>
    </row>
    <row r="12" spans="1:15" ht="15.75">
      <c r="A12" s="264" t="s">
        <v>425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ht="15.75">
      <c r="A13" s="21" t="s">
        <v>44</v>
      </c>
      <c r="B13" s="30" t="s">
        <v>104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.75">
      <c r="A14" s="21" t="s">
        <v>45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232" t="s">
        <v>424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45"/>
      <c r="M15" s="45"/>
      <c r="N15" s="22"/>
      <c r="O15" s="22"/>
    </row>
    <row r="16" spans="1:15" ht="47.25">
      <c r="A16" s="46" t="s">
        <v>46</v>
      </c>
      <c r="B16" s="48" t="s">
        <v>313</v>
      </c>
      <c r="C16" s="48" t="s">
        <v>431</v>
      </c>
      <c r="D16" s="21" t="s">
        <v>432</v>
      </c>
      <c r="E16" s="22">
        <v>0</v>
      </c>
      <c r="F16" s="148">
        <f>'Объем финансовых потребностей'!J84</f>
        <v>2184.52</v>
      </c>
      <c r="G16" s="134" t="s">
        <v>103</v>
      </c>
      <c r="H16" s="148">
        <v>0</v>
      </c>
      <c r="I16" s="134" t="s">
        <v>103</v>
      </c>
      <c r="J16" s="148">
        <v>0</v>
      </c>
      <c r="K16" s="134" t="s">
        <v>103</v>
      </c>
      <c r="L16" s="148">
        <v>0</v>
      </c>
      <c r="M16" s="134" t="s">
        <v>103</v>
      </c>
      <c r="N16" s="148">
        <v>0</v>
      </c>
      <c r="O16" s="134" t="s">
        <v>103</v>
      </c>
    </row>
    <row r="17" spans="1:15" ht="63">
      <c r="A17" s="46" t="s">
        <v>47</v>
      </c>
      <c r="B17" s="48" t="s">
        <v>314</v>
      </c>
      <c r="C17" s="48" t="s">
        <v>431</v>
      </c>
      <c r="D17" s="21" t="s">
        <v>432</v>
      </c>
      <c r="E17" s="22">
        <v>0</v>
      </c>
      <c r="F17" s="148">
        <f>'Объем финансовых потребностей'!J85</f>
        <v>1949.31</v>
      </c>
      <c r="G17" s="134" t="s">
        <v>103</v>
      </c>
      <c r="H17" s="148">
        <v>0</v>
      </c>
      <c r="I17" s="134" t="s">
        <v>103</v>
      </c>
      <c r="J17" s="148">
        <v>0</v>
      </c>
      <c r="K17" s="134" t="s">
        <v>103</v>
      </c>
      <c r="L17" s="148">
        <v>0</v>
      </c>
      <c r="M17" s="134" t="s">
        <v>103</v>
      </c>
      <c r="N17" s="148">
        <v>0</v>
      </c>
      <c r="O17" s="134" t="s">
        <v>103</v>
      </c>
    </row>
    <row r="18" spans="1:15" ht="63">
      <c r="A18" s="46" t="s">
        <v>176</v>
      </c>
      <c r="B18" s="48" t="s">
        <v>315</v>
      </c>
      <c r="C18" s="48" t="s">
        <v>431</v>
      </c>
      <c r="D18" s="21" t="s">
        <v>432</v>
      </c>
      <c r="E18" s="22">
        <v>0</v>
      </c>
      <c r="F18" s="148">
        <f>'Объем финансовых потребностей'!J86</f>
        <v>865.67</v>
      </c>
      <c r="G18" s="134" t="s">
        <v>103</v>
      </c>
      <c r="H18" s="148">
        <v>0</v>
      </c>
      <c r="I18" s="134" t="s">
        <v>103</v>
      </c>
      <c r="J18" s="148">
        <v>0</v>
      </c>
      <c r="K18" s="134" t="s">
        <v>103</v>
      </c>
      <c r="L18" s="148">
        <v>0</v>
      </c>
      <c r="M18" s="134" t="s">
        <v>103</v>
      </c>
      <c r="N18" s="148">
        <v>0</v>
      </c>
      <c r="O18" s="134" t="s">
        <v>103</v>
      </c>
    </row>
    <row r="19" spans="1:15" ht="63">
      <c r="A19" s="46" t="s">
        <v>177</v>
      </c>
      <c r="B19" s="48" t="s">
        <v>316</v>
      </c>
      <c r="C19" s="48" t="s">
        <v>431</v>
      </c>
      <c r="D19" s="21" t="s">
        <v>432</v>
      </c>
      <c r="E19" s="22">
        <v>0</v>
      </c>
      <c r="F19" s="148">
        <f>'Объем финансовых потребностей'!J87</f>
        <v>2838.72</v>
      </c>
      <c r="G19" s="134" t="s">
        <v>103</v>
      </c>
      <c r="H19" s="148">
        <v>0</v>
      </c>
      <c r="I19" s="134" t="s">
        <v>103</v>
      </c>
      <c r="J19" s="148">
        <v>0</v>
      </c>
      <c r="K19" s="134" t="s">
        <v>103</v>
      </c>
      <c r="L19" s="148">
        <v>0</v>
      </c>
      <c r="M19" s="134" t="s">
        <v>103</v>
      </c>
      <c r="N19" s="148">
        <v>0</v>
      </c>
      <c r="O19" s="134" t="s">
        <v>103</v>
      </c>
    </row>
    <row r="20" spans="1:15" ht="47.25">
      <c r="A20" s="46" t="s">
        <v>178</v>
      </c>
      <c r="B20" s="48" t="s">
        <v>317</v>
      </c>
      <c r="C20" s="48" t="s">
        <v>431</v>
      </c>
      <c r="D20" s="21" t="s">
        <v>432</v>
      </c>
      <c r="E20" s="22">
        <v>0</v>
      </c>
      <c r="F20" s="148">
        <f>'Объем финансовых потребностей'!J88</f>
        <v>2172.25</v>
      </c>
      <c r="G20" s="134" t="s">
        <v>103</v>
      </c>
      <c r="H20" s="148">
        <v>0</v>
      </c>
      <c r="I20" s="134" t="s">
        <v>103</v>
      </c>
      <c r="J20" s="148">
        <v>0</v>
      </c>
      <c r="K20" s="134" t="s">
        <v>103</v>
      </c>
      <c r="L20" s="148">
        <v>0</v>
      </c>
      <c r="M20" s="134" t="s">
        <v>103</v>
      </c>
      <c r="N20" s="148">
        <v>0</v>
      </c>
      <c r="O20" s="134" t="s">
        <v>103</v>
      </c>
    </row>
    <row r="21" spans="1:15" ht="94.5">
      <c r="A21" s="46" t="s">
        <v>179</v>
      </c>
      <c r="B21" s="48" t="s">
        <v>318</v>
      </c>
      <c r="C21" s="48" t="s">
        <v>431</v>
      </c>
      <c r="D21" s="21" t="s">
        <v>432</v>
      </c>
      <c r="E21" s="22">
        <v>0</v>
      </c>
      <c r="F21" s="148">
        <f>'Объем финансовых потребностей'!J89</f>
        <v>6402.94</v>
      </c>
      <c r="G21" s="134" t="s">
        <v>103</v>
      </c>
      <c r="H21" s="148">
        <v>0</v>
      </c>
      <c r="I21" s="134" t="s">
        <v>103</v>
      </c>
      <c r="J21" s="148">
        <v>0</v>
      </c>
      <c r="K21" s="134" t="s">
        <v>103</v>
      </c>
      <c r="L21" s="148">
        <v>0</v>
      </c>
      <c r="M21" s="134" t="s">
        <v>103</v>
      </c>
      <c r="N21" s="148">
        <v>0</v>
      </c>
      <c r="O21" s="134" t="s">
        <v>103</v>
      </c>
    </row>
    <row r="22" spans="1:15" ht="126">
      <c r="A22" s="46" t="s">
        <v>180</v>
      </c>
      <c r="B22" s="48" t="s">
        <v>319</v>
      </c>
      <c r="C22" s="48" t="s">
        <v>431</v>
      </c>
      <c r="D22" s="21" t="s">
        <v>432</v>
      </c>
      <c r="E22" s="22">
        <v>0</v>
      </c>
      <c r="F22" s="148">
        <v>0</v>
      </c>
      <c r="G22" s="134" t="s">
        <v>103</v>
      </c>
      <c r="H22" s="148">
        <f>'Объем финансовых потребностей'!M90</f>
        <v>1657.32</v>
      </c>
      <c r="I22" s="134" t="s">
        <v>103</v>
      </c>
      <c r="J22" s="148">
        <v>0</v>
      </c>
      <c r="K22" s="134" t="s">
        <v>103</v>
      </c>
      <c r="L22" s="148">
        <v>0</v>
      </c>
      <c r="M22" s="134" t="s">
        <v>103</v>
      </c>
      <c r="N22" s="148">
        <v>0</v>
      </c>
      <c r="O22" s="134" t="s">
        <v>103</v>
      </c>
    </row>
    <row r="23" spans="1:15" ht="47.25">
      <c r="A23" s="46" t="s">
        <v>181</v>
      </c>
      <c r="B23" s="48" t="s">
        <v>320</v>
      </c>
      <c r="C23" s="48" t="s">
        <v>431</v>
      </c>
      <c r="D23" s="21" t="s">
        <v>432</v>
      </c>
      <c r="E23" s="22">
        <v>0</v>
      </c>
      <c r="F23" s="148">
        <v>0</v>
      </c>
      <c r="G23" s="134" t="s">
        <v>103</v>
      </c>
      <c r="H23" s="148">
        <f>'Объем финансовых потребностей'!M91</f>
        <v>2887.11</v>
      </c>
      <c r="I23" s="134" t="s">
        <v>103</v>
      </c>
      <c r="J23" s="148">
        <v>0</v>
      </c>
      <c r="K23" s="134" t="s">
        <v>103</v>
      </c>
      <c r="L23" s="148">
        <v>0</v>
      </c>
      <c r="M23" s="134" t="s">
        <v>103</v>
      </c>
      <c r="N23" s="148">
        <v>0</v>
      </c>
      <c r="O23" s="134" t="s">
        <v>103</v>
      </c>
    </row>
    <row r="24" spans="1:15" ht="47.25">
      <c r="A24" s="46" t="s">
        <v>182</v>
      </c>
      <c r="B24" s="48" t="s">
        <v>321</v>
      </c>
      <c r="C24" s="48" t="s">
        <v>431</v>
      </c>
      <c r="D24" s="21" t="s">
        <v>432</v>
      </c>
      <c r="E24" s="22">
        <v>0</v>
      </c>
      <c r="F24" s="148">
        <v>0</v>
      </c>
      <c r="G24" s="134" t="s">
        <v>103</v>
      </c>
      <c r="H24" s="148">
        <f>'Объем финансовых потребностей'!M92</f>
        <v>2424.06</v>
      </c>
      <c r="I24" s="134" t="s">
        <v>103</v>
      </c>
      <c r="J24" s="148">
        <v>0</v>
      </c>
      <c r="K24" s="134" t="s">
        <v>103</v>
      </c>
      <c r="L24" s="148">
        <v>0</v>
      </c>
      <c r="M24" s="134" t="s">
        <v>103</v>
      </c>
      <c r="N24" s="148">
        <v>0</v>
      </c>
      <c r="O24" s="134" t="s">
        <v>103</v>
      </c>
    </row>
    <row r="25" spans="1:15" ht="63">
      <c r="A25" s="46" t="s">
        <v>183</v>
      </c>
      <c r="B25" s="48" t="s">
        <v>322</v>
      </c>
      <c r="C25" s="48" t="s">
        <v>431</v>
      </c>
      <c r="D25" s="21" t="s">
        <v>432</v>
      </c>
      <c r="E25" s="22">
        <v>0</v>
      </c>
      <c r="F25" s="148">
        <v>0</v>
      </c>
      <c r="G25" s="134" t="s">
        <v>103</v>
      </c>
      <c r="H25" s="148">
        <f>'Объем финансовых потребностей'!M93</f>
        <v>2549.99</v>
      </c>
      <c r="I25" s="134" t="s">
        <v>103</v>
      </c>
      <c r="J25" s="148">
        <v>0</v>
      </c>
      <c r="K25" s="134" t="s">
        <v>103</v>
      </c>
      <c r="L25" s="148">
        <v>0</v>
      </c>
      <c r="M25" s="134" t="s">
        <v>103</v>
      </c>
      <c r="N25" s="148">
        <v>0</v>
      </c>
      <c r="O25" s="134" t="s">
        <v>103</v>
      </c>
    </row>
    <row r="26" spans="1:15" ht="87" customHeight="1">
      <c r="A26" s="46" t="s">
        <v>184</v>
      </c>
      <c r="B26" s="48" t="s">
        <v>323</v>
      </c>
      <c r="C26" s="48" t="s">
        <v>431</v>
      </c>
      <c r="D26" s="21" t="s">
        <v>432</v>
      </c>
      <c r="E26" s="22">
        <v>0</v>
      </c>
      <c r="F26" s="148">
        <v>0</v>
      </c>
      <c r="G26" s="134" t="s">
        <v>103</v>
      </c>
      <c r="H26" s="148">
        <f>'Объем финансовых потребностей'!M94</f>
        <v>11741.73</v>
      </c>
      <c r="I26" s="134" t="s">
        <v>103</v>
      </c>
      <c r="J26" s="148">
        <v>0</v>
      </c>
      <c r="K26" s="134" t="s">
        <v>103</v>
      </c>
      <c r="L26" s="148">
        <v>0</v>
      </c>
      <c r="M26" s="134" t="s">
        <v>103</v>
      </c>
      <c r="N26" s="148">
        <v>0</v>
      </c>
      <c r="O26" s="134" t="s">
        <v>103</v>
      </c>
    </row>
    <row r="27" spans="1:15" ht="78.75">
      <c r="A27" s="46" t="s">
        <v>185</v>
      </c>
      <c r="B27" s="48" t="s">
        <v>324</v>
      </c>
      <c r="C27" s="48" t="s">
        <v>431</v>
      </c>
      <c r="D27" s="21" t="s">
        <v>432</v>
      </c>
      <c r="E27" s="22">
        <v>0</v>
      </c>
      <c r="F27" s="148">
        <v>0</v>
      </c>
      <c r="G27" s="134" t="s">
        <v>103</v>
      </c>
      <c r="H27" s="148">
        <f>'Объем финансовых потребностей'!M95</f>
        <v>1427.01</v>
      </c>
      <c r="I27" s="134" t="s">
        <v>103</v>
      </c>
      <c r="J27" s="148">
        <v>0</v>
      </c>
      <c r="K27" s="134" t="s">
        <v>103</v>
      </c>
      <c r="L27" s="148">
        <v>0</v>
      </c>
      <c r="M27" s="134" t="s">
        <v>103</v>
      </c>
      <c r="N27" s="148">
        <v>0</v>
      </c>
      <c r="O27" s="134" t="s">
        <v>103</v>
      </c>
    </row>
    <row r="28" spans="1:15" ht="47.25">
      <c r="A28" s="46" t="s">
        <v>186</v>
      </c>
      <c r="B28" s="48" t="s">
        <v>325</v>
      </c>
      <c r="C28" s="48" t="s">
        <v>431</v>
      </c>
      <c r="D28" s="21" t="s">
        <v>432</v>
      </c>
      <c r="E28" s="22">
        <v>0</v>
      </c>
      <c r="F28" s="148">
        <v>0</v>
      </c>
      <c r="G28" s="134" t="s">
        <v>103</v>
      </c>
      <c r="H28" s="148">
        <f>'Объем финансовых потребностей'!M96</f>
        <v>1380.94</v>
      </c>
      <c r="I28" s="134" t="s">
        <v>103</v>
      </c>
      <c r="J28" s="148">
        <v>0</v>
      </c>
      <c r="K28" s="134" t="s">
        <v>103</v>
      </c>
      <c r="L28" s="148">
        <v>0</v>
      </c>
      <c r="M28" s="134" t="s">
        <v>103</v>
      </c>
      <c r="N28" s="148">
        <v>0</v>
      </c>
      <c r="O28" s="134" t="s">
        <v>103</v>
      </c>
    </row>
    <row r="29" spans="1:15" ht="47.25">
      <c r="A29" s="46" t="s">
        <v>187</v>
      </c>
      <c r="B29" s="48" t="s">
        <v>326</v>
      </c>
      <c r="C29" s="48" t="s">
        <v>431</v>
      </c>
      <c r="D29" s="21" t="s">
        <v>432</v>
      </c>
      <c r="E29" s="22">
        <v>0</v>
      </c>
      <c r="F29" s="148">
        <v>0</v>
      </c>
      <c r="G29" s="134" t="s">
        <v>103</v>
      </c>
      <c r="H29" s="148">
        <f>'Объем финансовых потребностей'!M97</f>
        <v>8438.11</v>
      </c>
      <c r="I29" s="134" t="s">
        <v>103</v>
      </c>
      <c r="J29" s="148">
        <v>0</v>
      </c>
      <c r="K29" s="134" t="s">
        <v>103</v>
      </c>
      <c r="L29" s="148">
        <v>0</v>
      </c>
      <c r="M29" s="134" t="s">
        <v>103</v>
      </c>
      <c r="N29" s="148">
        <v>0</v>
      </c>
      <c r="O29" s="134" t="s">
        <v>103</v>
      </c>
    </row>
    <row r="30" spans="1:15" ht="31.5">
      <c r="A30" s="46" t="s">
        <v>312</v>
      </c>
      <c r="B30" s="48" t="s">
        <v>327</v>
      </c>
      <c r="C30" s="48" t="s">
        <v>431</v>
      </c>
      <c r="D30" s="21" t="s">
        <v>432</v>
      </c>
      <c r="E30" s="22">
        <v>0</v>
      </c>
      <c r="F30" s="148">
        <f>'Объем финансовых потребностей'!J98</f>
        <v>3168.33</v>
      </c>
      <c r="G30" s="134" t="s">
        <v>103</v>
      </c>
      <c r="H30" s="148">
        <v>0</v>
      </c>
      <c r="I30" s="134" t="s">
        <v>103</v>
      </c>
      <c r="J30" s="148">
        <v>0</v>
      </c>
      <c r="K30" s="134" t="s">
        <v>103</v>
      </c>
      <c r="L30" s="148">
        <v>0</v>
      </c>
      <c r="M30" s="134" t="s">
        <v>103</v>
      </c>
      <c r="N30" s="148">
        <v>0</v>
      </c>
      <c r="O30" s="134" t="s">
        <v>103</v>
      </c>
    </row>
    <row r="31" spans="1:15" ht="15.75">
      <c r="A31" s="232" t="s">
        <v>446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</row>
    <row r="32" spans="1:15" ht="15.75">
      <c r="A32" s="21" t="s">
        <v>48</v>
      </c>
      <c r="B32" s="46" t="s">
        <v>145</v>
      </c>
      <c r="C32" s="31" t="s">
        <v>431</v>
      </c>
      <c r="D32" s="21" t="s">
        <v>432</v>
      </c>
      <c r="E32" s="22">
        <v>0</v>
      </c>
      <c r="F32" s="148">
        <f>'Объем финансовых потребностей'!J100</f>
        <v>202937.18</v>
      </c>
      <c r="G32" s="134" t="s">
        <v>103</v>
      </c>
      <c r="H32" s="148">
        <v>0</v>
      </c>
      <c r="I32" s="134" t="s">
        <v>103</v>
      </c>
      <c r="J32" s="148">
        <v>0</v>
      </c>
      <c r="K32" s="134" t="s">
        <v>103</v>
      </c>
      <c r="L32" s="148">
        <v>0</v>
      </c>
      <c r="M32" s="134" t="s">
        <v>103</v>
      </c>
      <c r="N32" s="148">
        <v>0</v>
      </c>
      <c r="O32" s="134" t="s">
        <v>103</v>
      </c>
    </row>
    <row r="33" spans="1:15" ht="15.75">
      <c r="A33" s="21" t="s">
        <v>49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30.75" customHeight="1">
      <c r="A34" s="234" t="s">
        <v>149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1:15" ht="15.75">
      <c r="A35" s="264" t="s">
        <v>154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</row>
    <row r="36" spans="1:15" s="92" customFormat="1" ht="78.75" customHeight="1">
      <c r="A36" s="142" t="s">
        <v>58</v>
      </c>
      <c r="B36" s="151" t="s">
        <v>422</v>
      </c>
      <c r="C36" s="31" t="s">
        <v>431</v>
      </c>
      <c r="D36" s="21" t="s">
        <v>432</v>
      </c>
      <c r="E36" s="22">
        <v>0</v>
      </c>
      <c r="F36" s="148">
        <f>'Объем финансовых потребностей'!J105</f>
        <v>3332.85</v>
      </c>
      <c r="G36" s="134" t="s">
        <v>103</v>
      </c>
      <c r="H36" s="148">
        <f>'Объем финансовых потребностей'!M105</f>
        <v>2876.85</v>
      </c>
      <c r="I36" s="134" t="s">
        <v>103</v>
      </c>
      <c r="J36" s="148">
        <v>0</v>
      </c>
      <c r="K36" s="134" t="s">
        <v>103</v>
      </c>
      <c r="L36" s="148">
        <v>0</v>
      </c>
      <c r="M36" s="134" t="s">
        <v>103</v>
      </c>
      <c r="N36" s="148">
        <v>0</v>
      </c>
      <c r="O36" s="134" t="s">
        <v>103</v>
      </c>
    </row>
    <row r="37" spans="1:15" s="92" customFormat="1" ht="78.75" customHeight="1">
      <c r="A37" s="142" t="s">
        <v>59</v>
      </c>
      <c r="B37" s="155" t="s">
        <v>423</v>
      </c>
      <c r="C37" s="31" t="s">
        <v>431</v>
      </c>
      <c r="D37" s="21" t="s">
        <v>432</v>
      </c>
      <c r="E37" s="22">
        <v>0</v>
      </c>
      <c r="F37" s="148">
        <f>'Объем финансовых потребностей'!J106</f>
        <v>15211.07</v>
      </c>
      <c r="G37" s="134" t="s">
        <v>103</v>
      </c>
      <c r="H37" s="148">
        <v>0</v>
      </c>
      <c r="I37" s="134" t="s">
        <v>103</v>
      </c>
      <c r="J37" s="148">
        <f>'Объем финансовых потребностей'!P106</f>
        <v>76258.59</v>
      </c>
      <c r="K37" s="134" t="s">
        <v>103</v>
      </c>
      <c r="L37" s="148">
        <f>'Объем финансовых потребностей'!S106</f>
        <v>80529.08</v>
      </c>
      <c r="M37" s="134" t="s">
        <v>103</v>
      </c>
      <c r="N37" s="148">
        <v>0</v>
      </c>
      <c r="O37" s="134" t="s">
        <v>103</v>
      </c>
    </row>
    <row r="38" spans="1:15" s="92" customFormat="1" ht="78.75" customHeight="1">
      <c r="A38" s="142" t="s">
        <v>376</v>
      </c>
      <c r="B38" s="151" t="s">
        <v>447</v>
      </c>
      <c r="C38" s="31" t="s">
        <v>431</v>
      </c>
      <c r="D38" s="21" t="s">
        <v>432</v>
      </c>
      <c r="E38" s="22">
        <v>0</v>
      </c>
      <c r="F38" s="148">
        <f>'Объем финансовых потребностей'!J107</f>
        <v>12008.7</v>
      </c>
      <c r="G38" s="134" t="s">
        <v>103</v>
      </c>
      <c r="H38" s="148">
        <f>'Объем финансовых потребностей'!M107</f>
        <v>114022.63</v>
      </c>
      <c r="I38" s="134" t="s">
        <v>103</v>
      </c>
      <c r="J38" s="148">
        <v>0</v>
      </c>
      <c r="K38" s="134" t="s">
        <v>103</v>
      </c>
      <c r="L38" s="148">
        <v>0</v>
      </c>
      <c r="M38" s="134" t="s">
        <v>103</v>
      </c>
      <c r="N38" s="148">
        <v>0</v>
      </c>
      <c r="O38" s="134" t="s">
        <v>103</v>
      </c>
    </row>
    <row r="39" spans="1:15" s="92" customFormat="1" ht="15.75">
      <c r="A39" s="104" t="s">
        <v>448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6"/>
    </row>
    <row r="40" spans="1:15" s="92" customFormat="1" ht="15.75">
      <c r="A40" s="22" t="s">
        <v>60</v>
      </c>
      <c r="B40" s="22" t="s">
        <v>104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s="92" customFormat="1" ht="15.75">
      <c r="A41" s="22" t="s">
        <v>61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s="92" customFormat="1" ht="30" customHeight="1">
      <c r="A42" s="267" t="s">
        <v>153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92" customFormat="1" ht="15.75">
      <c r="A43" s="268" t="s">
        <v>144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</row>
    <row r="44" spans="1:15" s="92" customFormat="1" ht="15.75">
      <c r="A44" s="117" t="s">
        <v>62</v>
      </c>
      <c r="B44" s="95" t="s">
        <v>104</v>
      </c>
      <c r="C44" s="95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s="92" customFormat="1" ht="15.75">
      <c r="A45" s="117"/>
      <c r="B45" s="95"/>
      <c r="C45" s="94"/>
      <c r="D45" s="93"/>
      <c r="E45" s="93"/>
      <c r="F45" s="98"/>
      <c r="G45" s="93"/>
      <c r="H45" s="93"/>
      <c r="I45" s="93"/>
      <c r="J45" s="93"/>
      <c r="K45" s="93"/>
      <c r="L45" s="93"/>
      <c r="M45" s="93"/>
      <c r="N45" s="93"/>
      <c r="O45" s="93"/>
    </row>
    <row r="46" spans="1:15" s="92" customFormat="1" ht="15.75">
      <c r="A46" s="269" t="s">
        <v>146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</row>
    <row r="47" spans="1:15" s="92" customFormat="1" ht="63">
      <c r="A47" s="265" t="s">
        <v>64</v>
      </c>
      <c r="B47" s="265" t="s">
        <v>387</v>
      </c>
      <c r="C47" s="23" t="s">
        <v>449</v>
      </c>
      <c r="D47" s="21" t="s">
        <v>23</v>
      </c>
      <c r="E47" s="156">
        <v>20</v>
      </c>
      <c r="F47" s="156">
        <v>20</v>
      </c>
      <c r="G47" s="156">
        <v>100</v>
      </c>
      <c r="H47" s="156">
        <v>18</v>
      </c>
      <c r="I47" s="156">
        <v>90</v>
      </c>
      <c r="J47" s="156">
        <v>15</v>
      </c>
      <c r="K47" s="156">
        <v>83.33333333333334</v>
      </c>
      <c r="L47" s="156">
        <v>10</v>
      </c>
      <c r="M47" s="156">
        <v>66.66666666666666</v>
      </c>
      <c r="N47" s="156">
        <v>5</v>
      </c>
      <c r="O47" s="156">
        <v>50</v>
      </c>
    </row>
    <row r="48" spans="1:15" s="92" customFormat="1" ht="15.75">
      <c r="A48" s="266"/>
      <c r="B48" s="266"/>
      <c r="C48" s="48" t="s">
        <v>431</v>
      </c>
      <c r="D48" s="21" t="s">
        <v>432</v>
      </c>
      <c r="E48" s="146" t="s">
        <v>103</v>
      </c>
      <c r="F48" s="139">
        <v>0</v>
      </c>
      <c r="G48" s="146" t="s">
        <v>103</v>
      </c>
      <c r="H48" s="139">
        <v>0</v>
      </c>
      <c r="I48" s="146" t="s">
        <v>103</v>
      </c>
      <c r="J48" s="139">
        <v>0</v>
      </c>
      <c r="K48" s="146" t="s">
        <v>103</v>
      </c>
      <c r="L48" s="139">
        <f>'Объем финансовых потребностей'!S116</f>
        <v>2498.52</v>
      </c>
      <c r="M48" s="146" t="s">
        <v>103</v>
      </c>
      <c r="N48" s="139">
        <f>'Объем финансовых потребностей'!V116</f>
        <v>23745.92</v>
      </c>
      <c r="O48" s="146" t="s">
        <v>103</v>
      </c>
    </row>
    <row r="49" spans="1:15" s="92" customFormat="1" ht="63">
      <c r="A49" s="265" t="s">
        <v>65</v>
      </c>
      <c r="B49" s="265" t="s">
        <v>427</v>
      </c>
      <c r="C49" s="23" t="s">
        <v>449</v>
      </c>
      <c r="D49" s="21" t="s">
        <v>23</v>
      </c>
      <c r="E49" s="156">
        <v>20</v>
      </c>
      <c r="F49" s="156">
        <v>20</v>
      </c>
      <c r="G49" s="156">
        <v>100</v>
      </c>
      <c r="H49" s="156">
        <v>18</v>
      </c>
      <c r="I49" s="146">
        <v>90</v>
      </c>
      <c r="J49" s="156">
        <v>15</v>
      </c>
      <c r="K49" s="156">
        <v>83.33333333333334</v>
      </c>
      <c r="L49" s="156">
        <v>10</v>
      </c>
      <c r="M49" s="156">
        <v>66.66666666666666</v>
      </c>
      <c r="N49" s="156">
        <v>5</v>
      </c>
      <c r="O49" s="156">
        <v>50</v>
      </c>
    </row>
    <row r="50" spans="1:15" s="92" customFormat="1" ht="15.75">
      <c r="A50" s="266"/>
      <c r="B50" s="266"/>
      <c r="C50" s="48" t="s">
        <v>431</v>
      </c>
      <c r="D50" s="21" t="s">
        <v>432</v>
      </c>
      <c r="E50" s="146"/>
      <c r="F50" s="139">
        <v>0</v>
      </c>
      <c r="G50" s="146" t="s">
        <v>103</v>
      </c>
      <c r="H50" s="139">
        <v>0</v>
      </c>
      <c r="I50" s="146" t="s">
        <v>103</v>
      </c>
      <c r="J50" s="139">
        <v>0</v>
      </c>
      <c r="K50" s="146" t="s">
        <v>103</v>
      </c>
      <c r="L50" s="139">
        <f>'Объем финансовых потребностей'!S117</f>
        <v>4649.03</v>
      </c>
      <c r="M50" s="146" t="s">
        <v>103</v>
      </c>
      <c r="N50" s="139">
        <f>'Объем финансовых потребностей'!V117</f>
        <v>44184.34</v>
      </c>
      <c r="O50" s="146" t="s">
        <v>103</v>
      </c>
    </row>
    <row r="51" spans="1:15" s="92" customFormat="1" ht="63">
      <c r="A51" s="265" t="s">
        <v>106</v>
      </c>
      <c r="B51" s="265" t="s">
        <v>396</v>
      </c>
      <c r="C51" s="23" t="s">
        <v>449</v>
      </c>
      <c r="D51" s="21" t="s">
        <v>23</v>
      </c>
      <c r="E51" s="156">
        <v>20</v>
      </c>
      <c r="F51" s="156">
        <v>20</v>
      </c>
      <c r="G51" s="156">
        <v>100</v>
      </c>
      <c r="H51" s="156">
        <v>18</v>
      </c>
      <c r="I51" s="146">
        <v>90</v>
      </c>
      <c r="J51" s="156">
        <v>15</v>
      </c>
      <c r="K51" s="156">
        <v>83.33333333333334</v>
      </c>
      <c r="L51" s="156">
        <v>10</v>
      </c>
      <c r="M51" s="156">
        <v>66.66666666666666</v>
      </c>
      <c r="N51" s="156">
        <v>5</v>
      </c>
      <c r="O51" s="156">
        <v>50</v>
      </c>
    </row>
    <row r="52" spans="1:15" s="92" customFormat="1" ht="15.75">
      <c r="A52" s="266"/>
      <c r="B52" s="266"/>
      <c r="C52" s="48" t="s">
        <v>431</v>
      </c>
      <c r="D52" s="21" t="s">
        <v>432</v>
      </c>
      <c r="E52" s="146" t="s">
        <v>103</v>
      </c>
      <c r="F52" s="139">
        <f>'Объем финансовых потребностей'!J118</f>
        <v>30918.25</v>
      </c>
      <c r="G52" s="146" t="s">
        <v>103</v>
      </c>
      <c r="H52" s="139">
        <v>0</v>
      </c>
      <c r="I52" s="146" t="s">
        <v>103</v>
      </c>
      <c r="J52" s="139">
        <v>0</v>
      </c>
      <c r="K52" s="146" t="s">
        <v>103</v>
      </c>
      <c r="L52" s="139">
        <v>0</v>
      </c>
      <c r="M52" s="146" t="s">
        <v>103</v>
      </c>
      <c r="N52" s="139">
        <v>0</v>
      </c>
      <c r="O52" s="146" t="s">
        <v>103</v>
      </c>
    </row>
    <row r="53" spans="1:15" s="92" customFormat="1" ht="63">
      <c r="A53" s="259" t="s">
        <v>107</v>
      </c>
      <c r="B53" s="259" t="s">
        <v>398</v>
      </c>
      <c r="C53" s="23" t="s">
        <v>449</v>
      </c>
      <c r="D53" s="21" t="s">
        <v>23</v>
      </c>
      <c r="E53" s="156">
        <v>20</v>
      </c>
      <c r="F53" s="156">
        <v>20</v>
      </c>
      <c r="G53" s="156">
        <v>100</v>
      </c>
      <c r="H53" s="156">
        <v>18</v>
      </c>
      <c r="I53" s="146">
        <v>90</v>
      </c>
      <c r="J53" s="156">
        <v>15</v>
      </c>
      <c r="K53" s="156">
        <v>83.33333333333334</v>
      </c>
      <c r="L53" s="156">
        <v>10</v>
      </c>
      <c r="M53" s="156">
        <v>66.66666666666666</v>
      </c>
      <c r="N53" s="156">
        <v>5</v>
      </c>
      <c r="O53" s="156">
        <v>50</v>
      </c>
    </row>
    <row r="54" spans="1:15" s="92" customFormat="1" ht="15.75">
      <c r="A54" s="259"/>
      <c r="B54" s="259"/>
      <c r="C54" s="48" t="s">
        <v>431</v>
      </c>
      <c r="D54" s="21" t="s">
        <v>432</v>
      </c>
      <c r="E54" s="146" t="s">
        <v>103</v>
      </c>
      <c r="F54" s="139">
        <f>'Объем финансовых потребностей'!J119</f>
        <v>31937.14</v>
      </c>
      <c r="G54" s="146" t="s">
        <v>103</v>
      </c>
      <c r="H54" s="139">
        <v>0</v>
      </c>
      <c r="I54" s="146" t="s">
        <v>103</v>
      </c>
      <c r="J54" s="139">
        <v>0</v>
      </c>
      <c r="K54" s="146" t="s">
        <v>103</v>
      </c>
      <c r="L54" s="139">
        <v>0</v>
      </c>
      <c r="M54" s="146" t="s">
        <v>103</v>
      </c>
      <c r="N54" s="139">
        <v>0</v>
      </c>
      <c r="O54" s="146" t="s">
        <v>103</v>
      </c>
    </row>
    <row r="55" spans="1:15" s="92" customFormat="1" ht="15" customHeight="1">
      <c r="A55" s="23"/>
      <c r="B55" s="48" t="s">
        <v>450</v>
      </c>
      <c r="C55" s="48"/>
      <c r="D55" s="21" t="s">
        <v>432</v>
      </c>
      <c r="E55" s="146" t="s">
        <v>103</v>
      </c>
      <c r="F55" s="139">
        <f>+F54+F52+F50+F48</f>
        <v>62855.39</v>
      </c>
      <c r="G55" s="146" t="s">
        <v>103</v>
      </c>
      <c r="H55" s="139">
        <f>+H54+H52+H50+H48</f>
        <v>0</v>
      </c>
      <c r="I55" s="146" t="s">
        <v>103</v>
      </c>
      <c r="J55" s="139">
        <f>+J54+J52+J50+J48</f>
        <v>0</v>
      </c>
      <c r="K55" s="146" t="s">
        <v>103</v>
      </c>
      <c r="L55" s="139">
        <f>+L54+L52+L50+L48</f>
        <v>7147.549999999999</v>
      </c>
      <c r="M55" s="146" t="s">
        <v>103</v>
      </c>
      <c r="N55" s="139">
        <f>+N54+N52+N50+N48</f>
        <v>67930.26</v>
      </c>
      <c r="O55" s="146" t="s">
        <v>103</v>
      </c>
    </row>
    <row r="56" spans="1:15" ht="33.75" customHeight="1">
      <c r="A56" s="250" t="s">
        <v>147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</row>
    <row r="57" spans="1:15" ht="15.75">
      <c r="A57" s="157" t="s">
        <v>283</v>
      </c>
      <c r="B57" s="157" t="s">
        <v>401</v>
      </c>
      <c r="C57" s="31" t="s">
        <v>431</v>
      </c>
      <c r="D57" s="21" t="s">
        <v>432</v>
      </c>
      <c r="E57" s="107" t="s">
        <v>103</v>
      </c>
      <c r="F57" s="148">
        <f>'Объем финансовых потребностей'!J121</f>
        <v>2123.27</v>
      </c>
      <c r="G57" s="22" t="s">
        <v>103</v>
      </c>
      <c r="H57" s="148">
        <f>'Объем финансовых потребностей'!M121</f>
        <v>20160.45</v>
      </c>
      <c r="I57" s="107" t="s">
        <v>103</v>
      </c>
      <c r="J57" s="148">
        <v>0</v>
      </c>
      <c r="K57" s="107" t="s">
        <v>103</v>
      </c>
      <c r="L57" s="148">
        <v>0</v>
      </c>
      <c r="M57" s="107" t="s">
        <v>103</v>
      </c>
      <c r="N57" s="148">
        <v>0</v>
      </c>
      <c r="O57" s="107" t="s">
        <v>103</v>
      </c>
    </row>
    <row r="58" spans="1:15" ht="15.75">
      <c r="A58" s="157" t="s">
        <v>69</v>
      </c>
      <c r="B58" s="157" t="s">
        <v>405</v>
      </c>
      <c r="C58" s="31" t="s">
        <v>431</v>
      </c>
      <c r="D58" s="21" t="s">
        <v>432</v>
      </c>
      <c r="E58" s="107" t="s">
        <v>103</v>
      </c>
      <c r="F58" s="148">
        <f>'Объем финансовых потребностей'!J122</f>
        <v>26625.6</v>
      </c>
      <c r="G58" s="22" t="s">
        <v>103</v>
      </c>
      <c r="H58" s="148">
        <f>'Объем финансовых потребностей'!M122</f>
        <v>63202.5</v>
      </c>
      <c r="I58" s="107" t="s">
        <v>103</v>
      </c>
      <c r="J58" s="148">
        <f>'Объем финансовых потребностей'!P122</f>
        <v>66741.84</v>
      </c>
      <c r="K58" s="107" t="s">
        <v>103</v>
      </c>
      <c r="L58" s="148">
        <f>'Объем финансовых потребностей'!S122</f>
        <v>70479.38</v>
      </c>
      <c r="M58" s="107" t="s">
        <v>103</v>
      </c>
      <c r="N58" s="148">
        <f>'Объем финансовых потребностей'!V122</f>
        <v>74426.23</v>
      </c>
      <c r="O58" s="107" t="s">
        <v>103</v>
      </c>
    </row>
    <row r="59" spans="1:15" ht="30" customHeight="1">
      <c r="A59" s="234" t="s">
        <v>148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</row>
    <row r="60" spans="1:15" ht="15.75">
      <c r="A60" s="104" t="s">
        <v>451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5.75">
      <c r="A61" s="22" t="s">
        <v>71</v>
      </c>
      <c r="B61" s="22" t="s">
        <v>104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5.75">
      <c r="A62" s="22" t="s">
        <v>72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5.75">
      <c r="A63" s="264" t="s">
        <v>76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</row>
    <row r="64" spans="1:15" ht="15.75">
      <c r="A64" s="142" t="s">
        <v>73</v>
      </c>
      <c r="B64" s="143" t="s">
        <v>428</v>
      </c>
      <c r="C64" s="31" t="s">
        <v>431</v>
      </c>
      <c r="D64" s="21" t="s">
        <v>432</v>
      </c>
      <c r="E64" s="146" t="s">
        <v>103</v>
      </c>
      <c r="F64" s="148">
        <f>'Объем финансовых потребностей'!J124</f>
        <v>98.65</v>
      </c>
      <c r="G64" s="146" t="s">
        <v>103</v>
      </c>
      <c r="H64" s="148">
        <f>'Объем финансовых потребностей'!M124</f>
        <v>936.67</v>
      </c>
      <c r="I64" s="146" t="s">
        <v>103</v>
      </c>
      <c r="J64" s="148">
        <v>0</v>
      </c>
      <c r="K64" s="146" t="s">
        <v>103</v>
      </c>
      <c r="L64" s="148">
        <v>0</v>
      </c>
      <c r="M64" s="146" t="s">
        <v>103</v>
      </c>
      <c r="N64" s="148">
        <v>0</v>
      </c>
      <c r="O64" s="146" t="s">
        <v>103</v>
      </c>
    </row>
    <row r="65" spans="1:15" ht="15.75">
      <c r="A65" s="142" t="s">
        <v>74</v>
      </c>
      <c r="B65" s="143" t="s">
        <v>413</v>
      </c>
      <c r="C65" s="31" t="s">
        <v>431</v>
      </c>
      <c r="D65" s="21" t="s">
        <v>432</v>
      </c>
      <c r="E65" s="146" t="s">
        <v>103</v>
      </c>
      <c r="F65" s="148">
        <f>'Объем финансовых потребностей'!J125</f>
        <v>1607.76</v>
      </c>
      <c r="G65" s="146" t="s">
        <v>103</v>
      </c>
      <c r="H65" s="148">
        <v>0</v>
      </c>
      <c r="I65" s="146" t="s">
        <v>103</v>
      </c>
      <c r="J65" s="148">
        <f>'Объем финансовых потребностей'!P125</f>
        <v>16120.55</v>
      </c>
      <c r="K65" s="146" t="s">
        <v>103</v>
      </c>
      <c r="L65" s="148">
        <v>0</v>
      </c>
      <c r="M65" s="146" t="s">
        <v>103</v>
      </c>
      <c r="N65" s="148">
        <v>0</v>
      </c>
      <c r="O65" s="146" t="s">
        <v>103</v>
      </c>
    </row>
    <row r="66" spans="1:15" ht="15.75">
      <c r="A66" s="49"/>
      <c r="B66" s="253" t="s">
        <v>452</v>
      </c>
      <c r="C66" s="271"/>
      <c r="D66" s="21" t="s">
        <v>432</v>
      </c>
      <c r="E66" s="78" t="s">
        <v>103</v>
      </c>
      <c r="F66" s="210">
        <f>F65+F64+F58+F57+F54+F52+F50+F48+F38+F37+F36+F9+F10+F11+F16+F17+F18+F19+F20+F21+F22+F23+F24+F25+F26+F27+F28+F29+F30+F32</f>
        <v>410117.43</v>
      </c>
      <c r="G66" s="211" t="s">
        <v>103</v>
      </c>
      <c r="H66" s="210">
        <f>H65+H64+H58+H57+H54+H52+H50+H48+H38+H37+H36+H9+H10+H11+H16+H17+H18+H19+H20+H21+H22+H23+H24+H25+H26+H27+H28+H29+H30+H32</f>
        <v>235000.08000000002</v>
      </c>
      <c r="I66" s="211" t="s">
        <v>103</v>
      </c>
      <c r="J66" s="210">
        <f>J65+J64+J58+J57+J54+J52+J50+J48+J38+J37+J36+J9+J10+J11+J16+J17+J18+J19+J20+J21+J22+J23+J24+J25+J26+J27+J28+J29+J30+J32</f>
        <v>159120.97999999998</v>
      </c>
      <c r="K66" s="211" t="s">
        <v>103</v>
      </c>
      <c r="L66" s="210">
        <f>L65+L64+L58+L57+L54+L52+L50+L48+L38+L37+L36+L9+L10+L11+L16+L17+L18+L19+L20+L21+L22+L23+L24+L25+L26+L27+L28+L29+L30+L32</f>
        <v>158156.01</v>
      </c>
      <c r="M66" s="211" t="s">
        <v>103</v>
      </c>
      <c r="N66" s="210">
        <f>N65+N64+N58+N57+N54+N52+N50+N48+N38+N37+N36+N9+N10+N11+N16+N17+N18+N19+N20+N21+N22+N23+N24+N25+N26+N27+N28+N29+N30+N32</f>
        <v>142356.49</v>
      </c>
      <c r="O66" s="78" t="s">
        <v>103</v>
      </c>
    </row>
    <row r="67" spans="1:15" ht="15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26" customHeight="1">
      <c r="A68" s="270" t="s">
        <v>116</v>
      </c>
      <c r="B68" s="27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54" t="s">
        <v>115</v>
      </c>
    </row>
    <row r="69" spans="1:15" ht="39.75" customHeight="1">
      <c r="A69" s="227" t="s">
        <v>151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</row>
    <row r="70" spans="1:15" ht="15.75" customHeight="1">
      <c r="A70" s="230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64"/>
      <c r="M70" s="64"/>
      <c r="N70" s="229"/>
      <c r="O70" s="229"/>
    </row>
    <row r="71" spans="1:15" ht="15.75" customHeight="1">
      <c r="A71" s="230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64"/>
      <c r="M71" s="64"/>
      <c r="N71" s="229"/>
      <c r="O71" s="229"/>
    </row>
    <row r="72" spans="1:15" ht="12.75" customHeight="1">
      <c r="A72" s="230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64"/>
      <c r="M72" s="64"/>
      <c r="N72" s="229"/>
      <c r="O72" s="229"/>
    </row>
    <row r="73" spans="1:15" ht="38.25" customHeight="1">
      <c r="A73" s="230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64"/>
      <c r="M73" s="64"/>
      <c r="N73" s="229"/>
      <c r="O73" s="229"/>
    </row>
    <row r="74" spans="1:15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30.75" customHeight="1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</row>
    <row r="76" spans="1:15" ht="15.75" customHeight="1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5" ht="15.75">
      <c r="A77" s="24"/>
      <c r="B77" s="25"/>
      <c r="C77" s="25"/>
      <c r="D77" s="25"/>
      <c r="E77" s="25"/>
      <c r="F77" s="25"/>
      <c r="G77" s="25"/>
      <c r="H77" s="50"/>
      <c r="I77" s="50"/>
      <c r="J77" s="50"/>
      <c r="K77" s="50"/>
      <c r="L77" s="50"/>
      <c r="M77" s="50"/>
      <c r="N77" s="50"/>
      <c r="O77" s="50"/>
    </row>
    <row r="78" spans="1:15" ht="15.75">
      <c r="A78" s="24"/>
      <c r="B78" s="25"/>
      <c r="C78" s="25"/>
      <c r="D78" s="25"/>
      <c r="E78" s="25"/>
      <c r="F78" s="25"/>
      <c r="G78" s="69"/>
      <c r="H78" s="69"/>
      <c r="I78" s="69"/>
      <c r="J78" s="69"/>
      <c r="K78" s="69"/>
      <c r="L78" s="69"/>
      <c r="M78" s="69"/>
      <c r="N78" s="50"/>
      <c r="O78" s="50"/>
    </row>
    <row r="79" spans="1:15" ht="15.75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15" ht="15.75">
      <c r="A80" s="24"/>
      <c r="B80" s="25"/>
      <c r="C80" s="25"/>
      <c r="D80" s="25"/>
      <c r="E80" s="25"/>
      <c r="F80" s="25"/>
      <c r="G80" s="25"/>
      <c r="H80" s="50"/>
      <c r="I80" s="50"/>
      <c r="J80" s="50"/>
      <c r="K80" s="50"/>
      <c r="L80" s="50"/>
      <c r="M80" s="50"/>
      <c r="N80" s="50"/>
      <c r="O80" s="50"/>
    </row>
    <row r="81" spans="1:15" ht="15.75">
      <c r="A81" s="24"/>
      <c r="B81" s="25"/>
      <c r="C81" s="25"/>
      <c r="D81" s="25"/>
      <c r="E81" s="25"/>
      <c r="F81" s="25"/>
      <c r="G81" s="25"/>
      <c r="H81" s="50"/>
      <c r="I81" s="50"/>
      <c r="J81" s="50"/>
      <c r="K81" s="50"/>
      <c r="L81" s="50"/>
      <c r="M81" s="50"/>
      <c r="N81" s="50"/>
      <c r="O81" s="50"/>
    </row>
    <row r="82" spans="1:15" ht="15.75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ht="15.75">
      <c r="A83" s="24"/>
      <c r="B83" s="25"/>
      <c r="C83" s="25"/>
      <c r="D83" s="25"/>
      <c r="E83" s="25"/>
      <c r="F83" s="25"/>
      <c r="G83" s="25"/>
      <c r="H83" s="50"/>
      <c r="I83" s="50"/>
      <c r="J83" s="50"/>
      <c r="K83" s="50"/>
      <c r="L83" s="50"/>
      <c r="M83" s="50"/>
      <c r="N83" s="50"/>
      <c r="O83" s="50"/>
    </row>
    <row r="84" spans="1:15" ht="15.75">
      <c r="A84" s="24"/>
      <c r="B84" s="25"/>
      <c r="C84" s="25"/>
      <c r="D84" s="25"/>
      <c r="E84" s="25"/>
      <c r="F84" s="25"/>
      <c r="G84" s="25"/>
      <c r="H84" s="50"/>
      <c r="I84" s="50"/>
      <c r="J84" s="50"/>
      <c r="K84" s="50"/>
      <c r="L84" s="50"/>
      <c r="M84" s="50"/>
      <c r="N84" s="50"/>
      <c r="O84" s="50"/>
    </row>
    <row r="85" spans="1:15" ht="15.75">
      <c r="A85" s="260"/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</row>
    <row r="86" spans="1:15" ht="15.75">
      <c r="A86" s="24"/>
      <c r="B86" s="25"/>
      <c r="C86" s="25"/>
      <c r="D86" s="25"/>
      <c r="E86" s="25"/>
      <c r="F86" s="25"/>
      <c r="G86" s="25"/>
      <c r="H86" s="50"/>
      <c r="I86" s="50"/>
      <c r="J86" s="50"/>
      <c r="K86" s="50"/>
      <c r="L86" s="50"/>
      <c r="M86" s="50"/>
      <c r="N86" s="50"/>
      <c r="O86" s="50"/>
    </row>
    <row r="87" spans="1:15" ht="15.75">
      <c r="A87" s="24"/>
      <c r="B87" s="25"/>
      <c r="C87" s="25"/>
      <c r="D87" s="25"/>
      <c r="E87" s="25"/>
      <c r="F87" s="25"/>
      <c r="G87" s="25"/>
      <c r="H87" s="50"/>
      <c r="I87" s="50"/>
      <c r="J87" s="50"/>
      <c r="K87" s="50"/>
      <c r="L87" s="50"/>
      <c r="M87" s="50"/>
      <c r="N87" s="50"/>
      <c r="O87" s="50"/>
    </row>
    <row r="88" spans="1:15" ht="30.75" customHeight="1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</row>
    <row r="89" spans="1:15" ht="15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100"/>
      <c r="M89" s="100"/>
      <c r="N89" s="50"/>
      <c r="O89" s="50"/>
    </row>
    <row r="90" spans="1:15" ht="15.75">
      <c r="A90" s="25"/>
      <c r="B90" s="25"/>
      <c r="C90" s="25"/>
      <c r="D90" s="25"/>
      <c r="E90" s="25"/>
      <c r="F90" s="25"/>
      <c r="G90" s="25"/>
      <c r="H90" s="50"/>
      <c r="I90" s="50"/>
      <c r="J90" s="50"/>
      <c r="K90" s="50"/>
      <c r="L90" s="50"/>
      <c r="M90" s="50"/>
      <c r="N90" s="50"/>
      <c r="O90" s="50"/>
    </row>
    <row r="91" spans="1:15" ht="15.75">
      <c r="A91" s="25"/>
      <c r="B91" s="25"/>
      <c r="C91" s="25"/>
      <c r="D91" s="25"/>
      <c r="E91" s="25"/>
      <c r="F91" s="25"/>
      <c r="G91" s="25"/>
      <c r="H91" s="50"/>
      <c r="I91" s="50"/>
      <c r="J91" s="50"/>
      <c r="K91" s="50"/>
      <c r="L91" s="50"/>
      <c r="M91" s="50"/>
      <c r="N91" s="50"/>
      <c r="O91" s="50"/>
    </row>
    <row r="92" spans="1:15" ht="15.75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</row>
    <row r="93" spans="1:15" ht="15.75">
      <c r="A93" s="25"/>
      <c r="B93" s="25"/>
      <c r="C93" s="25"/>
      <c r="D93" s="25"/>
      <c r="E93" s="25"/>
      <c r="F93" s="25"/>
      <c r="G93" s="25"/>
      <c r="H93" s="50"/>
      <c r="I93" s="50"/>
      <c r="J93" s="50"/>
      <c r="K93" s="50"/>
      <c r="L93" s="50"/>
      <c r="M93" s="50"/>
      <c r="N93" s="50"/>
      <c r="O93" s="50"/>
    </row>
    <row r="94" spans="1:15" ht="15.75">
      <c r="A94" s="25"/>
      <c r="B94" s="25"/>
      <c r="C94" s="25"/>
      <c r="D94" s="25"/>
      <c r="E94" s="25"/>
      <c r="F94" s="25"/>
      <c r="G94" s="25"/>
      <c r="H94" s="50"/>
      <c r="I94" s="50"/>
      <c r="J94" s="50"/>
      <c r="K94" s="50"/>
      <c r="L94" s="50"/>
      <c r="M94" s="50"/>
      <c r="N94" s="50"/>
      <c r="O94" s="50"/>
    </row>
    <row r="95" spans="1:15" ht="31.5" customHeight="1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</row>
    <row r="96" spans="1:15" ht="15.75">
      <c r="A96" s="260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</row>
    <row r="97" spans="1:15" ht="15.75">
      <c r="A97" s="25"/>
      <c r="B97" s="25"/>
      <c r="C97" s="25"/>
      <c r="D97" s="25"/>
      <c r="E97" s="25"/>
      <c r="F97" s="25"/>
      <c r="G97" s="25"/>
      <c r="H97" s="50"/>
      <c r="I97" s="50"/>
      <c r="J97" s="50"/>
      <c r="K97" s="50"/>
      <c r="L97" s="50"/>
      <c r="M97" s="50"/>
      <c r="N97" s="50"/>
      <c r="O97" s="50"/>
    </row>
    <row r="98" spans="1:15" ht="15.75">
      <c r="A98" s="25"/>
      <c r="B98" s="25"/>
      <c r="C98" s="25"/>
      <c r="D98" s="25"/>
      <c r="E98" s="25"/>
      <c r="F98" s="25"/>
      <c r="G98" s="25"/>
      <c r="H98" s="50"/>
      <c r="I98" s="50"/>
      <c r="J98" s="50"/>
      <c r="K98" s="50"/>
      <c r="L98" s="50"/>
      <c r="M98" s="50"/>
      <c r="N98" s="50"/>
      <c r="O98" s="50"/>
    </row>
    <row r="99" spans="1:15" ht="15.75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</row>
    <row r="100" spans="1:15" ht="15.75">
      <c r="A100" s="25"/>
      <c r="B100" s="25"/>
      <c r="C100" s="25"/>
      <c r="D100" s="25"/>
      <c r="E100" s="25"/>
      <c r="F100" s="25"/>
      <c r="G100" s="25"/>
      <c r="H100" s="50"/>
      <c r="I100" s="50"/>
      <c r="J100" s="50"/>
      <c r="K100" s="50"/>
      <c r="L100" s="50"/>
      <c r="M100" s="50"/>
      <c r="N100" s="50"/>
      <c r="O100" s="50"/>
    </row>
    <row r="101" spans="1:15" ht="15.75">
      <c r="A101" s="25"/>
      <c r="B101" s="25"/>
      <c r="C101" s="25"/>
      <c r="D101" s="25"/>
      <c r="E101" s="25"/>
      <c r="F101" s="25"/>
      <c r="G101" s="25"/>
      <c r="H101" s="50"/>
      <c r="I101" s="50"/>
      <c r="J101" s="50"/>
      <c r="K101" s="50"/>
      <c r="L101" s="50"/>
      <c r="M101" s="50"/>
      <c r="N101" s="50"/>
      <c r="O101" s="50"/>
    </row>
    <row r="102" spans="1:15" ht="41.25" customHeight="1">
      <c r="A102" s="273"/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</row>
    <row r="103" spans="1:15" ht="15.75">
      <c r="A103" s="25"/>
      <c r="B103" s="25"/>
      <c r="C103" s="25"/>
      <c r="D103" s="25"/>
      <c r="E103" s="25"/>
      <c r="F103" s="25"/>
      <c r="G103" s="25"/>
      <c r="H103" s="50"/>
      <c r="I103" s="50"/>
      <c r="J103" s="50"/>
      <c r="K103" s="50"/>
      <c r="L103" s="50"/>
      <c r="M103" s="50"/>
      <c r="N103" s="50"/>
      <c r="O103" s="50"/>
    </row>
    <row r="104" spans="1:15" ht="15.75">
      <c r="A104" s="25"/>
      <c r="B104" s="25"/>
      <c r="C104" s="25"/>
      <c r="D104" s="25"/>
      <c r="E104" s="25"/>
      <c r="F104" s="25"/>
      <c r="G104" s="25"/>
      <c r="H104" s="50"/>
      <c r="I104" s="50"/>
      <c r="J104" s="50"/>
      <c r="K104" s="50"/>
      <c r="L104" s="50"/>
      <c r="M104" s="50"/>
      <c r="N104" s="50"/>
      <c r="O104" s="50"/>
    </row>
    <row r="105" spans="1:15" ht="30" customHeight="1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</row>
    <row r="106" spans="1:15" ht="15.75">
      <c r="A106" s="260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</row>
    <row r="107" spans="1:15" ht="15.75">
      <c r="A107" s="25"/>
      <c r="B107" s="25"/>
      <c r="C107" s="25"/>
      <c r="D107" s="25"/>
      <c r="E107" s="25"/>
      <c r="F107" s="25"/>
      <c r="G107" s="25"/>
      <c r="H107" s="50"/>
      <c r="I107" s="50"/>
      <c r="J107" s="50"/>
      <c r="K107" s="50"/>
      <c r="L107" s="50"/>
      <c r="M107" s="50"/>
      <c r="N107" s="50"/>
      <c r="O107" s="50"/>
    </row>
    <row r="108" spans="1:15" ht="15.75">
      <c r="A108" s="25"/>
      <c r="B108" s="25"/>
      <c r="C108" s="25"/>
      <c r="D108" s="25"/>
      <c r="E108" s="25"/>
      <c r="F108" s="25"/>
      <c r="G108" s="25"/>
      <c r="H108" s="50"/>
      <c r="I108" s="50"/>
      <c r="J108" s="50"/>
      <c r="K108" s="50"/>
      <c r="L108" s="50"/>
      <c r="M108" s="50"/>
      <c r="N108" s="50"/>
      <c r="O108" s="50"/>
    </row>
    <row r="109" spans="1:15" ht="15.75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</row>
    <row r="110" spans="1:15" ht="15.75">
      <c r="A110" s="25"/>
      <c r="B110" s="25"/>
      <c r="C110" s="25"/>
      <c r="D110" s="25"/>
      <c r="E110" s="25"/>
      <c r="F110" s="25"/>
      <c r="G110" s="25"/>
      <c r="H110" s="50"/>
      <c r="I110" s="50"/>
      <c r="J110" s="50"/>
      <c r="K110" s="50"/>
      <c r="L110" s="50"/>
      <c r="M110" s="50"/>
      <c r="N110" s="50"/>
      <c r="O110" s="50"/>
    </row>
    <row r="111" spans="1:15" ht="15.75">
      <c r="A111" s="25"/>
      <c r="B111" s="25"/>
      <c r="C111" s="25"/>
      <c r="D111" s="25"/>
      <c r="E111" s="25"/>
      <c r="F111" s="25"/>
      <c r="G111" s="25"/>
      <c r="H111" s="50"/>
      <c r="I111" s="50"/>
      <c r="J111" s="50"/>
      <c r="K111" s="50"/>
      <c r="L111" s="50"/>
      <c r="M111" s="50"/>
      <c r="N111" s="50"/>
      <c r="O111" s="50"/>
    </row>
    <row r="112" spans="1:15" ht="40.5" customHeight="1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101"/>
      <c r="M112" s="101"/>
      <c r="N112" s="27"/>
      <c r="O112" s="27"/>
    </row>
    <row r="113" spans="1:15" ht="12.75" customHeight="1">
      <c r="A113" s="230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64"/>
      <c r="M113" s="64"/>
      <c r="N113" s="229"/>
      <c r="O113" s="229"/>
    </row>
    <row r="114" spans="1:15" ht="12.75" customHeight="1">
      <c r="A114" s="230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64"/>
      <c r="M114" s="64"/>
      <c r="N114" s="229"/>
      <c r="O114" s="229"/>
    </row>
    <row r="115" spans="1:15" ht="12.75" customHeight="1">
      <c r="A115" s="230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64"/>
      <c r="M115" s="64"/>
      <c r="N115" s="229"/>
      <c r="O115" s="229"/>
    </row>
    <row r="116" spans="1:15" ht="33.75" customHeight="1">
      <c r="A116" s="230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64"/>
      <c r="M116" s="64"/>
      <c r="N116" s="229"/>
      <c r="O116" s="229"/>
    </row>
    <row r="117" spans="1:15" ht="15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ht="32.25" customHeight="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</row>
    <row r="119" spans="1:15" ht="15.75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</row>
    <row r="120" spans="1:15" ht="15.75">
      <c r="A120" s="24"/>
      <c r="B120" s="25"/>
      <c r="C120" s="25"/>
      <c r="D120" s="25"/>
      <c r="E120" s="25"/>
      <c r="F120" s="25"/>
      <c r="G120" s="25"/>
      <c r="H120" s="50"/>
      <c r="I120" s="50"/>
      <c r="J120" s="50"/>
      <c r="K120" s="50"/>
      <c r="L120" s="50"/>
      <c r="M120" s="50"/>
      <c r="N120" s="50"/>
      <c r="O120" s="50"/>
    </row>
    <row r="121" spans="1:15" ht="15.75">
      <c r="A121" s="24"/>
      <c r="B121" s="25"/>
      <c r="C121" s="25"/>
      <c r="D121" s="25"/>
      <c r="E121" s="25"/>
      <c r="F121" s="25"/>
      <c r="G121" s="69"/>
      <c r="H121" s="69"/>
      <c r="I121" s="69"/>
      <c r="J121" s="69"/>
      <c r="K121" s="69"/>
      <c r="L121" s="69"/>
      <c r="M121" s="69"/>
      <c r="N121" s="50"/>
      <c r="O121" s="50"/>
    </row>
    <row r="122" spans="1:15" ht="15.75">
      <c r="A122" s="260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</row>
    <row r="123" spans="1:15" ht="15.75">
      <c r="A123" s="24"/>
      <c r="B123" s="25"/>
      <c r="C123" s="25"/>
      <c r="D123" s="25"/>
      <c r="E123" s="25"/>
      <c r="F123" s="25"/>
      <c r="G123" s="25"/>
      <c r="H123" s="50"/>
      <c r="I123" s="50"/>
      <c r="J123" s="50"/>
      <c r="K123" s="50"/>
      <c r="L123" s="50"/>
      <c r="M123" s="50"/>
      <c r="N123" s="50"/>
      <c r="O123" s="50"/>
    </row>
    <row r="124" spans="1:15" ht="15.75">
      <c r="A124" s="24"/>
      <c r="B124" s="25"/>
      <c r="C124" s="25"/>
      <c r="D124" s="25"/>
      <c r="E124" s="25"/>
      <c r="F124" s="25"/>
      <c r="G124" s="25"/>
      <c r="H124" s="50"/>
      <c r="I124" s="50"/>
      <c r="J124" s="50"/>
      <c r="K124" s="50"/>
      <c r="L124" s="50"/>
      <c r="M124" s="50"/>
      <c r="N124" s="50"/>
      <c r="O124" s="50"/>
    </row>
    <row r="125" spans="1:15" ht="15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100"/>
      <c r="M125" s="100"/>
      <c r="N125" s="50"/>
      <c r="O125" s="50"/>
    </row>
    <row r="126" spans="1:15" ht="15.75">
      <c r="A126" s="24"/>
      <c r="B126" s="25"/>
      <c r="C126" s="25"/>
      <c r="D126" s="25"/>
      <c r="E126" s="25"/>
      <c r="F126" s="25"/>
      <c r="G126" s="25"/>
      <c r="H126" s="50"/>
      <c r="I126" s="50"/>
      <c r="J126" s="50"/>
      <c r="K126" s="50"/>
      <c r="L126" s="50"/>
      <c r="M126" s="50"/>
      <c r="N126" s="50"/>
      <c r="O126" s="50"/>
    </row>
    <row r="127" spans="1:15" ht="15.75">
      <c r="A127" s="24"/>
      <c r="B127" s="25"/>
      <c r="C127" s="25"/>
      <c r="D127" s="25"/>
      <c r="E127" s="25"/>
      <c r="F127" s="25"/>
      <c r="G127" s="25"/>
      <c r="H127" s="50"/>
      <c r="I127" s="50"/>
      <c r="J127" s="50"/>
      <c r="K127" s="50"/>
      <c r="L127" s="50"/>
      <c r="M127" s="50"/>
      <c r="N127" s="50"/>
      <c r="O127" s="50"/>
    </row>
    <row r="128" spans="1:15" ht="15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</row>
    <row r="129" spans="1:15" ht="15.75">
      <c r="A129" s="24"/>
      <c r="B129" s="25"/>
      <c r="C129" s="25"/>
      <c r="D129" s="25"/>
      <c r="E129" s="25"/>
      <c r="F129" s="25"/>
      <c r="G129" s="25"/>
      <c r="H129" s="50"/>
      <c r="I129" s="50"/>
      <c r="J129" s="50"/>
      <c r="K129" s="50"/>
      <c r="L129" s="50"/>
      <c r="M129" s="50"/>
      <c r="N129" s="50"/>
      <c r="O129" s="50"/>
    </row>
    <row r="130" spans="1:15" ht="15.75">
      <c r="A130" s="24"/>
      <c r="B130" s="25"/>
      <c r="C130" s="25"/>
      <c r="D130" s="25"/>
      <c r="E130" s="25"/>
      <c r="F130" s="25"/>
      <c r="G130" s="25"/>
      <c r="H130" s="50"/>
      <c r="I130" s="50"/>
      <c r="J130" s="50"/>
      <c r="K130" s="50"/>
      <c r="L130" s="50"/>
      <c r="M130" s="50"/>
      <c r="N130" s="50"/>
      <c r="O130" s="50"/>
    </row>
    <row r="131" spans="1:15" ht="32.25" customHeight="1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</row>
    <row r="132" spans="1:15" ht="15.75">
      <c r="A132" s="260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</row>
    <row r="133" spans="1:15" ht="15.75">
      <c r="A133" s="25"/>
      <c r="B133" s="25"/>
      <c r="C133" s="25"/>
      <c r="D133" s="25"/>
      <c r="E133" s="25"/>
      <c r="F133" s="25"/>
      <c r="G133" s="25"/>
      <c r="H133" s="50"/>
      <c r="I133" s="50"/>
      <c r="J133" s="50"/>
      <c r="K133" s="50"/>
      <c r="L133" s="50"/>
      <c r="M133" s="50"/>
      <c r="N133" s="50"/>
      <c r="O133" s="50"/>
    </row>
    <row r="134" spans="1:15" ht="15.75">
      <c r="A134" s="25"/>
      <c r="B134" s="25"/>
      <c r="C134" s="25"/>
      <c r="D134" s="25"/>
      <c r="E134" s="25"/>
      <c r="F134" s="25"/>
      <c r="G134" s="25"/>
      <c r="H134" s="50"/>
      <c r="I134" s="50"/>
      <c r="J134" s="50"/>
      <c r="K134" s="50"/>
      <c r="L134" s="50"/>
      <c r="M134" s="50"/>
      <c r="N134" s="50"/>
      <c r="O134" s="50"/>
    </row>
    <row r="135" spans="1:15" ht="15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</row>
    <row r="136" spans="1:15" ht="15.75">
      <c r="A136" s="25"/>
      <c r="B136" s="25"/>
      <c r="C136" s="25"/>
      <c r="D136" s="25"/>
      <c r="E136" s="25"/>
      <c r="F136" s="25"/>
      <c r="G136" s="25"/>
      <c r="H136" s="50"/>
      <c r="I136" s="50"/>
      <c r="J136" s="50"/>
      <c r="K136" s="50"/>
      <c r="L136" s="50"/>
      <c r="M136" s="50"/>
      <c r="N136" s="50"/>
      <c r="O136" s="50"/>
    </row>
    <row r="137" spans="1:15" ht="15.75">
      <c r="A137" s="25"/>
      <c r="B137" s="25"/>
      <c r="C137" s="25"/>
      <c r="D137" s="25"/>
      <c r="E137" s="25"/>
      <c r="F137" s="25"/>
      <c r="G137" s="25"/>
      <c r="H137" s="50"/>
      <c r="I137" s="50"/>
      <c r="J137" s="50"/>
      <c r="K137" s="50"/>
      <c r="L137" s="50"/>
      <c r="M137" s="50"/>
      <c r="N137" s="50"/>
      <c r="O137" s="50"/>
    </row>
    <row r="138" spans="1:15" ht="32.25" customHeight="1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</row>
    <row r="139" spans="1:15" ht="15.75">
      <c r="A139" s="260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</row>
    <row r="140" spans="1:15" ht="15.75">
      <c r="A140" s="25"/>
      <c r="B140" s="25"/>
      <c r="C140" s="25"/>
      <c r="D140" s="25"/>
      <c r="E140" s="25"/>
      <c r="F140" s="25"/>
      <c r="G140" s="25"/>
      <c r="H140" s="50"/>
      <c r="I140" s="50"/>
      <c r="J140" s="50"/>
      <c r="K140" s="50"/>
      <c r="L140" s="50"/>
      <c r="M140" s="50"/>
      <c r="N140" s="50"/>
      <c r="O140" s="50"/>
    </row>
    <row r="141" spans="1:15" ht="15.75">
      <c r="A141" s="25"/>
      <c r="B141" s="25"/>
      <c r="C141" s="25"/>
      <c r="D141" s="25"/>
      <c r="E141" s="25"/>
      <c r="F141" s="25"/>
      <c r="G141" s="25"/>
      <c r="H141" s="50"/>
      <c r="I141" s="50"/>
      <c r="J141" s="50"/>
      <c r="K141" s="50"/>
      <c r="L141" s="50"/>
      <c r="M141" s="50"/>
      <c r="N141" s="50"/>
      <c r="O141" s="50"/>
    </row>
    <row r="142" spans="1:15" ht="15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</row>
    <row r="143" spans="1:15" ht="15.75">
      <c r="A143" s="25"/>
      <c r="B143" s="25"/>
      <c r="C143" s="25"/>
      <c r="D143" s="25"/>
      <c r="E143" s="25"/>
      <c r="F143" s="25"/>
      <c r="G143" s="25"/>
      <c r="H143" s="50"/>
      <c r="I143" s="50"/>
      <c r="J143" s="50"/>
      <c r="K143" s="50"/>
      <c r="L143" s="50"/>
      <c r="M143" s="50"/>
      <c r="N143" s="50"/>
      <c r="O143" s="50"/>
    </row>
    <row r="144" spans="1:15" ht="15.75">
      <c r="A144" s="25"/>
      <c r="B144" s="25"/>
      <c r="C144" s="25"/>
      <c r="D144" s="25"/>
      <c r="E144" s="25"/>
      <c r="F144" s="25"/>
      <c r="G144" s="25"/>
      <c r="H144" s="50"/>
      <c r="I144" s="50"/>
      <c r="J144" s="50"/>
      <c r="K144" s="50"/>
      <c r="L144" s="50"/>
      <c r="M144" s="50"/>
      <c r="N144" s="50"/>
      <c r="O144" s="50"/>
    </row>
    <row r="145" spans="1:15" ht="41.25" customHeight="1">
      <c r="A145" s="273"/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</row>
    <row r="146" spans="1:15" ht="15.75">
      <c r="A146" s="25"/>
      <c r="B146" s="25"/>
      <c r="C146" s="25"/>
      <c r="D146" s="25"/>
      <c r="E146" s="25"/>
      <c r="F146" s="25"/>
      <c r="G146" s="25"/>
      <c r="H146" s="50"/>
      <c r="I146" s="50"/>
      <c r="J146" s="50"/>
      <c r="K146" s="50"/>
      <c r="L146" s="50"/>
      <c r="M146" s="50"/>
      <c r="N146" s="50"/>
      <c r="O146" s="50"/>
    </row>
    <row r="147" spans="1:15" ht="15.75">
      <c r="A147" s="25"/>
      <c r="B147" s="25"/>
      <c r="C147" s="25"/>
      <c r="D147" s="25"/>
      <c r="E147" s="25"/>
      <c r="F147" s="25"/>
      <c r="G147" s="25"/>
      <c r="H147" s="50"/>
      <c r="I147" s="50"/>
      <c r="J147" s="50"/>
      <c r="K147" s="50"/>
      <c r="L147" s="50"/>
      <c r="M147" s="50"/>
      <c r="N147" s="50"/>
      <c r="O147" s="50"/>
    </row>
    <row r="148" spans="1:15" ht="30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1:15" ht="15.75">
      <c r="A149" s="260"/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</row>
    <row r="150" spans="1:15" ht="15.75">
      <c r="A150" s="25"/>
      <c r="B150" s="25"/>
      <c r="C150" s="25"/>
      <c r="D150" s="25"/>
      <c r="E150" s="25"/>
      <c r="F150" s="25"/>
      <c r="G150" s="25"/>
      <c r="H150" s="50"/>
      <c r="I150" s="50"/>
      <c r="J150" s="50"/>
      <c r="K150" s="50"/>
      <c r="L150" s="50"/>
      <c r="M150" s="50"/>
      <c r="N150" s="50"/>
      <c r="O150" s="50"/>
    </row>
    <row r="151" spans="1:15" ht="15.75">
      <c r="A151" s="25"/>
      <c r="B151" s="25"/>
      <c r="C151" s="25"/>
      <c r="D151" s="25"/>
      <c r="E151" s="25"/>
      <c r="F151" s="25"/>
      <c r="G151" s="25"/>
      <c r="H151" s="50"/>
      <c r="I151" s="50"/>
      <c r="J151" s="50"/>
      <c r="K151" s="50"/>
      <c r="L151" s="50"/>
      <c r="M151" s="50"/>
      <c r="N151" s="50"/>
      <c r="O151" s="50"/>
    </row>
    <row r="152" spans="1:15" ht="15.75">
      <c r="A152" s="260"/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</row>
    <row r="153" spans="1:15" ht="15.75">
      <c r="A153" s="25"/>
      <c r="B153" s="25"/>
      <c r="C153" s="25"/>
      <c r="D153" s="25"/>
      <c r="E153" s="25"/>
      <c r="F153" s="25"/>
      <c r="G153" s="25"/>
      <c r="H153" s="50"/>
      <c r="I153" s="50"/>
      <c r="J153" s="50"/>
      <c r="K153" s="50"/>
      <c r="L153" s="50"/>
      <c r="M153" s="50"/>
      <c r="N153" s="50"/>
      <c r="O153" s="50"/>
    </row>
    <row r="154" spans="1:15" ht="15.75">
      <c r="A154" s="25"/>
      <c r="B154" s="25"/>
      <c r="C154" s="25"/>
      <c r="D154" s="25"/>
      <c r="E154" s="25"/>
      <c r="F154" s="25"/>
      <c r="G154" s="25"/>
      <c r="H154" s="50"/>
      <c r="I154" s="50"/>
      <c r="J154" s="50"/>
      <c r="K154" s="50"/>
      <c r="L154" s="50"/>
      <c r="M154" s="50"/>
      <c r="N154" s="50"/>
      <c r="O154" s="50"/>
    </row>
    <row r="155" spans="1:15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</sheetData>
  <sheetProtection/>
  <mergeCells count="96">
    <mergeCell ref="A1:O1"/>
    <mergeCell ref="A142:O142"/>
    <mergeCell ref="A145:O145"/>
    <mergeCell ref="A149:O149"/>
    <mergeCell ref="A152:O152"/>
    <mergeCell ref="A128:O128"/>
    <mergeCell ref="A131:O131"/>
    <mergeCell ref="A132:O132"/>
    <mergeCell ref="A135:O135"/>
    <mergeCell ref="A138:O138"/>
    <mergeCell ref="A139:O139"/>
    <mergeCell ref="A118:O118"/>
    <mergeCell ref="A119:O119"/>
    <mergeCell ref="A122:O122"/>
    <mergeCell ref="A125:K125"/>
    <mergeCell ref="F113:F116"/>
    <mergeCell ref="G113:G116"/>
    <mergeCell ref="H113:H116"/>
    <mergeCell ref="I113:I116"/>
    <mergeCell ref="D113:D116"/>
    <mergeCell ref="A112:K112"/>
    <mergeCell ref="A113:A116"/>
    <mergeCell ref="B113:B116"/>
    <mergeCell ref="C113:C116"/>
    <mergeCell ref="N113:N116"/>
    <mergeCell ref="O113:O116"/>
    <mergeCell ref="A96:O96"/>
    <mergeCell ref="A99:O99"/>
    <mergeCell ref="A102:O102"/>
    <mergeCell ref="A105:O105"/>
    <mergeCell ref="A106:O106"/>
    <mergeCell ref="A109:O109"/>
    <mergeCell ref="J70:J73"/>
    <mergeCell ref="E70:E73"/>
    <mergeCell ref="A88:O88"/>
    <mergeCell ref="A89:K89"/>
    <mergeCell ref="A92:O92"/>
    <mergeCell ref="A95:O95"/>
    <mergeCell ref="B47:B48"/>
    <mergeCell ref="A56:O56"/>
    <mergeCell ref="A59:O59"/>
    <mergeCell ref="O70:O73"/>
    <mergeCell ref="A76:O76"/>
    <mergeCell ref="J113:J116"/>
    <mergeCell ref="K113:K116"/>
    <mergeCell ref="E113:E116"/>
    <mergeCell ref="A82:O82"/>
    <mergeCell ref="A85:O85"/>
    <mergeCell ref="A69:O69"/>
    <mergeCell ref="B66:C66"/>
    <mergeCell ref="F70:F73"/>
    <mergeCell ref="A79:O79"/>
    <mergeCell ref="A75:O75"/>
    <mergeCell ref="K70:K73"/>
    <mergeCell ref="N70:N73"/>
    <mergeCell ref="G70:G73"/>
    <mergeCell ref="H70:H73"/>
    <mergeCell ref="I70:I73"/>
    <mergeCell ref="A46:O46"/>
    <mergeCell ref="A47:A48"/>
    <mergeCell ref="A51:A52"/>
    <mergeCell ref="B51:B52"/>
    <mergeCell ref="A70:A73"/>
    <mergeCell ref="B70:B73"/>
    <mergeCell ref="C70:C73"/>
    <mergeCell ref="D70:D73"/>
    <mergeCell ref="A63:O63"/>
    <mergeCell ref="A68:B68"/>
    <mergeCell ref="A34:O34"/>
    <mergeCell ref="I2:I5"/>
    <mergeCell ref="J2:J5"/>
    <mergeCell ref="A15:K15"/>
    <mergeCell ref="E2:E5"/>
    <mergeCell ref="A49:A50"/>
    <mergeCell ref="B49:B50"/>
    <mergeCell ref="A35:O35"/>
    <mergeCell ref="A42:O42"/>
    <mergeCell ref="A43:O43"/>
    <mergeCell ref="A53:A54"/>
    <mergeCell ref="B53:B54"/>
    <mergeCell ref="A2:A5"/>
    <mergeCell ref="B2:B5"/>
    <mergeCell ref="C2:C5"/>
    <mergeCell ref="A31:O31"/>
    <mergeCell ref="D2:D5"/>
    <mergeCell ref="L2:L5"/>
    <mergeCell ref="M2:M5"/>
    <mergeCell ref="F2:F5"/>
    <mergeCell ref="A12:O12"/>
    <mergeCell ref="G2:G5"/>
    <mergeCell ref="H2:H5"/>
    <mergeCell ref="O2:O5"/>
    <mergeCell ref="A7:O7"/>
    <mergeCell ref="A8:O8"/>
    <mergeCell ref="K2:K5"/>
    <mergeCell ref="N2:N5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47" r:id="rId1"/>
  <rowBreaks count="2" manualBreakCount="2">
    <brk id="55" max="14" man="1"/>
    <brk id="11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view="pageBreakPreview" zoomScale="85" zoomScaleSheetLayoutView="85" zoomScalePageLayoutView="0" workbookViewId="0" topLeftCell="A10">
      <selection activeCell="F90" sqref="F90"/>
    </sheetView>
  </sheetViews>
  <sheetFormatPr defaultColWidth="9.00390625" defaultRowHeight="12.75"/>
  <cols>
    <col min="2" max="2" width="44.625" style="0" customWidth="1"/>
    <col min="3" max="3" width="50.875" style="0" bestFit="1" customWidth="1"/>
    <col min="4" max="4" width="12.875" style="0" customWidth="1"/>
    <col min="5" max="5" width="14.75390625" style="0" customWidth="1"/>
    <col min="6" max="6" width="13.25390625" style="0" customWidth="1"/>
    <col min="7" max="7" width="16.375" style="0" customWidth="1"/>
    <col min="8" max="8" width="13.00390625" style="0" customWidth="1"/>
    <col min="9" max="9" width="16.25390625" style="0" customWidth="1"/>
    <col min="10" max="10" width="13.00390625" style="0" customWidth="1"/>
    <col min="11" max="11" width="16.25390625" style="0" customWidth="1"/>
    <col min="12" max="12" width="22.75390625" style="0" bestFit="1" customWidth="1"/>
    <col min="13" max="13" width="17.625" style="0" customWidth="1"/>
    <col min="14" max="14" width="22.75390625" style="0" bestFit="1" customWidth="1"/>
    <col min="15" max="15" width="12.125" style="0" customWidth="1"/>
  </cols>
  <sheetData>
    <row r="1" spans="1:15" ht="15.75">
      <c r="A1" s="227" t="s">
        <v>98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5.75">
      <c r="A2" s="258" t="s">
        <v>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30.75" customHeight="1">
      <c r="A3" s="236" t="s">
        <v>11</v>
      </c>
      <c r="B3" s="237" t="s">
        <v>78</v>
      </c>
      <c r="C3" s="237" t="s">
        <v>87</v>
      </c>
      <c r="D3" s="237" t="s">
        <v>81</v>
      </c>
      <c r="E3" s="237" t="s">
        <v>88</v>
      </c>
      <c r="F3" s="237" t="s">
        <v>156</v>
      </c>
      <c r="G3" s="237" t="s">
        <v>89</v>
      </c>
      <c r="H3" s="237" t="s">
        <v>433</v>
      </c>
      <c r="I3" s="237" t="s">
        <v>90</v>
      </c>
      <c r="J3" s="237" t="s">
        <v>157</v>
      </c>
      <c r="K3" s="237" t="s">
        <v>91</v>
      </c>
      <c r="L3" s="237" t="s">
        <v>434</v>
      </c>
      <c r="M3" s="237" t="s">
        <v>93</v>
      </c>
      <c r="N3" s="237" t="s">
        <v>435</v>
      </c>
      <c r="O3" s="237" t="s">
        <v>436</v>
      </c>
    </row>
    <row r="4" spans="1:15" ht="30.75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30.7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30.75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5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</row>
    <row r="8" spans="1:15" ht="15.75">
      <c r="A8" s="234" t="s">
        <v>54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5.75">
      <c r="A9" s="259" t="s">
        <v>50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</row>
    <row r="10" spans="1:15" ht="63">
      <c r="A10" s="45" t="s">
        <v>42</v>
      </c>
      <c r="B10" s="48" t="s">
        <v>162</v>
      </c>
      <c r="C10" s="48" t="s">
        <v>431</v>
      </c>
      <c r="D10" s="21" t="s">
        <v>432</v>
      </c>
      <c r="E10" s="134" t="s">
        <v>103</v>
      </c>
      <c r="F10" s="139">
        <f>'Объем финансовых потребностей'!J10</f>
        <v>867.98</v>
      </c>
      <c r="G10" s="134" t="s">
        <v>103</v>
      </c>
      <c r="H10" s="139">
        <v>0</v>
      </c>
      <c r="I10" s="134" t="s">
        <v>103</v>
      </c>
      <c r="J10" s="139">
        <v>0</v>
      </c>
      <c r="K10" s="134" t="s">
        <v>103</v>
      </c>
      <c r="L10" s="139">
        <v>0</v>
      </c>
      <c r="M10" s="134" t="s">
        <v>103</v>
      </c>
      <c r="N10" s="139">
        <v>0</v>
      </c>
      <c r="O10" s="134" t="s">
        <v>103</v>
      </c>
    </row>
    <row r="11" spans="1:15" ht="31.5">
      <c r="A11" s="46" t="s">
        <v>43</v>
      </c>
      <c r="B11" s="31" t="s">
        <v>429</v>
      </c>
      <c r="C11" s="48" t="s">
        <v>431</v>
      </c>
      <c r="D11" s="107" t="s">
        <v>432</v>
      </c>
      <c r="E11" s="140" t="s">
        <v>103</v>
      </c>
      <c r="F11" s="141">
        <v>0</v>
      </c>
      <c r="G11" s="140" t="s">
        <v>103</v>
      </c>
      <c r="H11" s="141">
        <f>'Объем финансовых потребностей'!M11</f>
        <v>1972.89</v>
      </c>
      <c r="I11" s="140" t="s">
        <v>103</v>
      </c>
      <c r="J11" s="141">
        <v>0</v>
      </c>
      <c r="K11" s="140" t="s">
        <v>103</v>
      </c>
      <c r="L11" s="141">
        <v>0</v>
      </c>
      <c r="M11" s="140" t="s">
        <v>103</v>
      </c>
      <c r="N11" s="141">
        <v>0</v>
      </c>
      <c r="O11" s="140" t="s">
        <v>103</v>
      </c>
    </row>
    <row r="12" spans="1:15" ht="47.25">
      <c r="A12" s="46" t="s">
        <v>161</v>
      </c>
      <c r="B12" s="31" t="s">
        <v>430</v>
      </c>
      <c r="C12" s="48" t="s">
        <v>431</v>
      </c>
      <c r="D12" s="107" t="s">
        <v>432</v>
      </c>
      <c r="E12" s="140" t="s">
        <v>103</v>
      </c>
      <c r="F12" s="141">
        <f>'Объем финансовых потребностей'!J12</f>
        <v>82437.07</v>
      </c>
      <c r="G12" s="140" t="s">
        <v>103</v>
      </c>
      <c r="H12" s="141">
        <v>0</v>
      </c>
      <c r="I12" s="140" t="s">
        <v>103</v>
      </c>
      <c r="J12" s="141">
        <v>0</v>
      </c>
      <c r="K12" s="140" t="s">
        <v>103</v>
      </c>
      <c r="L12" s="141">
        <v>0</v>
      </c>
      <c r="M12" s="140" t="s">
        <v>103</v>
      </c>
      <c r="N12" s="141">
        <v>0</v>
      </c>
      <c r="O12" s="140" t="s">
        <v>103</v>
      </c>
    </row>
    <row r="13" spans="1:15" ht="15.75">
      <c r="A13" s="264" t="s">
        <v>51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1:15" ht="15.75">
      <c r="A14" s="21" t="s">
        <v>44</v>
      </c>
      <c r="B14" s="48" t="s">
        <v>173</v>
      </c>
      <c r="C14" s="48" t="s">
        <v>431</v>
      </c>
      <c r="D14" s="107" t="s">
        <v>432</v>
      </c>
      <c r="E14" s="140" t="s">
        <v>103</v>
      </c>
      <c r="F14" s="141">
        <v>0</v>
      </c>
      <c r="G14" s="140" t="s">
        <v>103</v>
      </c>
      <c r="H14" s="141">
        <f>'Объем финансовых потребностей'!M14</f>
        <v>4205.99</v>
      </c>
      <c r="I14" s="140" t="s">
        <v>103</v>
      </c>
      <c r="J14" s="141">
        <v>0</v>
      </c>
      <c r="K14" s="140" t="s">
        <v>103</v>
      </c>
      <c r="L14" s="141">
        <v>0</v>
      </c>
      <c r="M14" s="140" t="s">
        <v>103</v>
      </c>
      <c r="N14" s="141">
        <v>0</v>
      </c>
      <c r="O14" s="140" t="s">
        <v>103</v>
      </c>
    </row>
    <row r="15" spans="1:15" ht="15.75">
      <c r="A15" s="21" t="s">
        <v>45</v>
      </c>
      <c r="B15" s="22"/>
      <c r="C15" s="22"/>
      <c r="D15" s="22"/>
      <c r="E15" s="22"/>
      <c r="F15" s="22"/>
      <c r="G15" s="22"/>
      <c r="H15" s="28"/>
      <c r="I15" s="28"/>
      <c r="J15" s="28"/>
      <c r="K15" s="28"/>
      <c r="L15" s="28"/>
      <c r="M15" s="28"/>
      <c r="N15" s="28"/>
      <c r="O15" s="28"/>
    </row>
    <row r="16" spans="1:15" ht="15.75">
      <c r="A16" s="232" t="s">
        <v>52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45"/>
      <c r="M16" s="45"/>
      <c r="N16" s="28"/>
      <c r="O16" s="28"/>
    </row>
    <row r="17" spans="1:15" ht="94.5">
      <c r="A17" s="277" t="s">
        <v>46</v>
      </c>
      <c r="B17" s="265" t="s">
        <v>437</v>
      </c>
      <c r="C17" s="48" t="s">
        <v>22</v>
      </c>
      <c r="D17" s="21" t="s">
        <v>23</v>
      </c>
      <c r="E17" s="49">
        <v>2.32</v>
      </c>
      <c r="F17" s="128">
        <v>0.004</v>
      </c>
      <c r="G17" s="129">
        <v>0.1724137931034483</v>
      </c>
      <c r="H17" s="128">
        <v>0.004</v>
      </c>
      <c r="I17" s="145">
        <v>100</v>
      </c>
      <c r="J17" s="128">
        <v>0.004</v>
      </c>
      <c r="K17" s="145">
        <v>100</v>
      </c>
      <c r="L17" s="128">
        <v>0.004</v>
      </c>
      <c r="M17" s="145">
        <v>100</v>
      </c>
      <c r="N17" s="128">
        <v>0.004</v>
      </c>
      <c r="O17" s="145">
        <v>100</v>
      </c>
    </row>
    <row r="18" spans="1:15" ht="15.75">
      <c r="A18" s="278"/>
      <c r="B18" s="266"/>
      <c r="C18" s="48" t="s">
        <v>431</v>
      </c>
      <c r="D18" s="21" t="s">
        <v>432</v>
      </c>
      <c r="E18" s="21" t="s">
        <v>103</v>
      </c>
      <c r="F18" s="139">
        <f>'Объем финансовых потребностей'!J17</f>
        <v>1667.44</v>
      </c>
      <c r="G18" s="21" t="s">
        <v>103</v>
      </c>
      <c r="H18" s="146">
        <v>0</v>
      </c>
      <c r="I18" s="21" t="s">
        <v>103</v>
      </c>
      <c r="J18" s="146">
        <v>0</v>
      </c>
      <c r="K18" s="21" t="s">
        <v>103</v>
      </c>
      <c r="L18" s="146">
        <v>0</v>
      </c>
      <c r="M18" s="21" t="s">
        <v>103</v>
      </c>
      <c r="N18" s="146">
        <v>0</v>
      </c>
      <c r="O18" s="21" t="s">
        <v>103</v>
      </c>
    </row>
    <row r="19" spans="1:15" ht="94.5">
      <c r="A19" s="277" t="s">
        <v>47</v>
      </c>
      <c r="B19" s="265" t="s">
        <v>189</v>
      </c>
      <c r="C19" s="48" t="s">
        <v>22</v>
      </c>
      <c r="D19" s="21" t="s">
        <v>23</v>
      </c>
      <c r="E19" s="49">
        <v>2.32</v>
      </c>
      <c r="F19" s="128">
        <v>0.004</v>
      </c>
      <c r="G19" s="129">
        <v>0.1724137931034483</v>
      </c>
      <c r="H19" s="128">
        <v>0.004</v>
      </c>
      <c r="I19" s="145">
        <v>100</v>
      </c>
      <c r="J19" s="128">
        <v>0.004</v>
      </c>
      <c r="K19" s="145">
        <v>100</v>
      </c>
      <c r="L19" s="128">
        <v>0.004</v>
      </c>
      <c r="M19" s="145">
        <v>100</v>
      </c>
      <c r="N19" s="128">
        <v>0.004</v>
      </c>
      <c r="O19" s="145">
        <v>100</v>
      </c>
    </row>
    <row r="20" spans="1:15" ht="15.75">
      <c r="A20" s="278"/>
      <c r="B20" s="275"/>
      <c r="C20" s="48" t="s">
        <v>431</v>
      </c>
      <c r="D20" s="21" t="s">
        <v>432</v>
      </c>
      <c r="E20" s="21" t="s">
        <v>103</v>
      </c>
      <c r="F20" s="147">
        <f>'Объем финансовых потребностей'!J18</f>
        <v>2395.92</v>
      </c>
      <c r="G20" s="21" t="s">
        <v>103</v>
      </c>
      <c r="H20" s="49">
        <v>0</v>
      </c>
      <c r="I20" s="21" t="s">
        <v>103</v>
      </c>
      <c r="J20" s="49">
        <v>0</v>
      </c>
      <c r="K20" s="21" t="s">
        <v>103</v>
      </c>
      <c r="L20" s="49">
        <v>0</v>
      </c>
      <c r="M20" s="21" t="s">
        <v>103</v>
      </c>
      <c r="N20" s="49">
        <v>0</v>
      </c>
      <c r="O20" s="21"/>
    </row>
    <row r="21" spans="1:15" ht="94.5">
      <c r="A21" s="277" t="s">
        <v>176</v>
      </c>
      <c r="B21" s="265" t="s">
        <v>190</v>
      </c>
      <c r="C21" s="48" t="s">
        <v>22</v>
      </c>
      <c r="D21" s="21" t="s">
        <v>23</v>
      </c>
      <c r="E21" s="49">
        <v>2.32</v>
      </c>
      <c r="F21" s="128">
        <v>0.004</v>
      </c>
      <c r="G21" s="145">
        <v>0.1724137931034483</v>
      </c>
      <c r="H21" s="128">
        <v>0.004</v>
      </c>
      <c r="I21" s="145">
        <v>100</v>
      </c>
      <c r="J21" s="128">
        <v>0.004</v>
      </c>
      <c r="K21" s="145">
        <v>100</v>
      </c>
      <c r="L21" s="128">
        <v>0.004</v>
      </c>
      <c r="M21" s="145">
        <v>100</v>
      </c>
      <c r="N21" s="128">
        <v>0.004</v>
      </c>
      <c r="O21" s="145">
        <v>100</v>
      </c>
    </row>
    <row r="22" spans="1:15" ht="15.75">
      <c r="A22" s="278"/>
      <c r="B22" s="275"/>
      <c r="C22" s="48" t="s">
        <v>431</v>
      </c>
      <c r="D22" s="21" t="s">
        <v>432</v>
      </c>
      <c r="E22" s="21" t="s">
        <v>103</v>
      </c>
      <c r="F22" s="147">
        <f>'Объем финансовых потребностей'!J19</f>
        <v>6640.14</v>
      </c>
      <c r="G22" s="21" t="s">
        <v>103</v>
      </c>
      <c r="H22" s="49">
        <v>0</v>
      </c>
      <c r="I22" s="21" t="s">
        <v>103</v>
      </c>
      <c r="J22" s="49">
        <v>0</v>
      </c>
      <c r="K22" s="21" t="s">
        <v>103</v>
      </c>
      <c r="L22" s="49">
        <v>0</v>
      </c>
      <c r="M22" s="21" t="s">
        <v>103</v>
      </c>
      <c r="N22" s="49">
        <v>0</v>
      </c>
      <c r="O22" s="21" t="s">
        <v>103</v>
      </c>
    </row>
    <row r="23" spans="1:15" ht="94.5">
      <c r="A23" s="277" t="s">
        <v>177</v>
      </c>
      <c r="B23" s="265" t="s">
        <v>191</v>
      </c>
      <c r="C23" s="48" t="s">
        <v>22</v>
      </c>
      <c r="D23" s="21" t="s">
        <v>23</v>
      </c>
      <c r="E23" s="49">
        <v>2.32</v>
      </c>
      <c r="F23" s="128">
        <v>0.004</v>
      </c>
      <c r="G23" s="145">
        <v>0.1724137931034483</v>
      </c>
      <c r="H23" s="128">
        <v>0.004</v>
      </c>
      <c r="I23" s="145">
        <v>100</v>
      </c>
      <c r="J23" s="128">
        <v>0.004</v>
      </c>
      <c r="K23" s="145">
        <v>100</v>
      </c>
      <c r="L23" s="128">
        <v>0.004</v>
      </c>
      <c r="M23" s="145">
        <v>100</v>
      </c>
      <c r="N23" s="128">
        <v>0.004</v>
      </c>
      <c r="O23" s="145">
        <v>100</v>
      </c>
    </row>
    <row r="24" spans="1:15" ht="15.75">
      <c r="A24" s="278"/>
      <c r="B24" s="275"/>
      <c r="C24" s="48" t="s">
        <v>431</v>
      </c>
      <c r="D24" s="21" t="s">
        <v>432</v>
      </c>
      <c r="E24" s="21" t="s">
        <v>103</v>
      </c>
      <c r="F24" s="147">
        <f>'Объем финансовых потребностей'!J20</f>
        <v>13957.96</v>
      </c>
      <c r="G24" s="21" t="s">
        <v>103</v>
      </c>
      <c r="H24" s="49">
        <v>0</v>
      </c>
      <c r="I24" s="21" t="s">
        <v>103</v>
      </c>
      <c r="J24" s="49">
        <v>0</v>
      </c>
      <c r="K24" s="21" t="s">
        <v>103</v>
      </c>
      <c r="L24" s="49">
        <v>0</v>
      </c>
      <c r="M24" s="21" t="s">
        <v>103</v>
      </c>
      <c r="N24" s="49">
        <v>0</v>
      </c>
      <c r="O24" s="21" t="s">
        <v>103</v>
      </c>
    </row>
    <row r="25" spans="1:15" ht="94.5">
      <c r="A25" s="277" t="s">
        <v>178</v>
      </c>
      <c r="B25" s="265" t="s">
        <v>192</v>
      </c>
      <c r="C25" s="31" t="s">
        <v>22</v>
      </c>
      <c r="D25" s="21" t="s">
        <v>23</v>
      </c>
      <c r="E25" s="49">
        <v>2.32</v>
      </c>
      <c r="F25" s="128">
        <v>0.004</v>
      </c>
      <c r="G25" s="145">
        <v>0.1724137931034483</v>
      </c>
      <c r="H25" s="128">
        <v>0.004</v>
      </c>
      <c r="I25" s="145">
        <v>100</v>
      </c>
      <c r="J25" s="128">
        <v>0.004</v>
      </c>
      <c r="K25" s="145">
        <v>100</v>
      </c>
      <c r="L25" s="128">
        <v>0.004</v>
      </c>
      <c r="M25" s="145">
        <v>100</v>
      </c>
      <c r="N25" s="128">
        <v>0.004</v>
      </c>
      <c r="O25" s="145">
        <v>100</v>
      </c>
    </row>
    <row r="26" spans="1:15" ht="15.75">
      <c r="A26" s="278"/>
      <c r="B26" s="266"/>
      <c r="C26" s="31" t="s">
        <v>431</v>
      </c>
      <c r="D26" s="107" t="s">
        <v>432</v>
      </c>
      <c r="E26" s="107" t="s">
        <v>103</v>
      </c>
      <c r="F26" s="148">
        <f>'Объем финансовых потребностей'!J21</f>
        <v>983.38</v>
      </c>
      <c r="G26" s="107" t="s">
        <v>103</v>
      </c>
      <c r="H26" s="22">
        <v>0</v>
      </c>
      <c r="I26" s="107" t="s">
        <v>103</v>
      </c>
      <c r="J26" s="22">
        <v>0</v>
      </c>
      <c r="K26" s="107" t="s">
        <v>103</v>
      </c>
      <c r="L26" s="22">
        <v>0</v>
      </c>
      <c r="M26" s="107" t="s">
        <v>103</v>
      </c>
      <c r="N26" s="22">
        <v>0</v>
      </c>
      <c r="O26" s="107" t="s">
        <v>103</v>
      </c>
    </row>
    <row r="27" spans="1:15" ht="94.5">
      <c r="A27" s="277" t="s">
        <v>179</v>
      </c>
      <c r="B27" s="265" t="s">
        <v>193</v>
      </c>
      <c r="C27" s="48" t="s">
        <v>22</v>
      </c>
      <c r="D27" s="21" t="s">
        <v>23</v>
      </c>
      <c r="E27" s="49">
        <v>2.32</v>
      </c>
      <c r="F27" s="128">
        <v>0.004</v>
      </c>
      <c r="G27" s="145">
        <v>0.1724137931034483</v>
      </c>
      <c r="H27" s="128">
        <v>0.004</v>
      </c>
      <c r="I27" s="145">
        <v>100</v>
      </c>
      <c r="J27" s="128">
        <v>0.004</v>
      </c>
      <c r="K27" s="145">
        <v>100</v>
      </c>
      <c r="L27" s="128">
        <v>0.004</v>
      </c>
      <c r="M27" s="145">
        <v>100</v>
      </c>
      <c r="N27" s="128">
        <v>0.004</v>
      </c>
      <c r="O27" s="145">
        <v>100</v>
      </c>
    </row>
    <row r="28" spans="1:15" ht="15.75">
      <c r="A28" s="278"/>
      <c r="B28" s="275"/>
      <c r="C28" s="48" t="s">
        <v>431</v>
      </c>
      <c r="D28" s="21" t="s">
        <v>432</v>
      </c>
      <c r="E28" s="21" t="s">
        <v>103</v>
      </c>
      <c r="F28" s="147">
        <f>'Объем финансовых потребностей'!J22</f>
        <v>5798.37</v>
      </c>
      <c r="G28" s="21" t="s">
        <v>103</v>
      </c>
      <c r="H28" s="49">
        <v>0</v>
      </c>
      <c r="I28" s="21" t="s">
        <v>103</v>
      </c>
      <c r="J28" s="49">
        <v>0</v>
      </c>
      <c r="K28" s="21" t="s">
        <v>103</v>
      </c>
      <c r="L28" s="49">
        <v>0</v>
      </c>
      <c r="M28" s="21" t="s">
        <v>103</v>
      </c>
      <c r="N28" s="49">
        <v>0</v>
      </c>
      <c r="O28" s="21" t="s">
        <v>103</v>
      </c>
    </row>
    <row r="29" spans="1:15" ht="94.5">
      <c r="A29" s="277" t="s">
        <v>180</v>
      </c>
      <c r="B29" s="265" t="s">
        <v>194</v>
      </c>
      <c r="C29" s="31" t="s">
        <v>22</v>
      </c>
      <c r="D29" s="21" t="s">
        <v>23</v>
      </c>
      <c r="E29" s="49">
        <v>2.32</v>
      </c>
      <c r="F29" s="128">
        <v>0.004</v>
      </c>
      <c r="G29" s="145">
        <v>0.1724137931034483</v>
      </c>
      <c r="H29" s="128">
        <v>0.004</v>
      </c>
      <c r="I29" s="145">
        <v>100</v>
      </c>
      <c r="J29" s="128">
        <v>0.004</v>
      </c>
      <c r="K29" s="145">
        <v>100</v>
      </c>
      <c r="L29" s="128">
        <v>0.004</v>
      </c>
      <c r="M29" s="145">
        <v>100</v>
      </c>
      <c r="N29" s="128">
        <v>0.004</v>
      </c>
      <c r="O29" s="145">
        <v>100</v>
      </c>
    </row>
    <row r="30" spans="1:15" ht="15.75">
      <c r="A30" s="278"/>
      <c r="B30" s="266"/>
      <c r="C30" s="31" t="s">
        <v>431</v>
      </c>
      <c r="D30" s="107" t="s">
        <v>432</v>
      </c>
      <c r="E30" s="107" t="s">
        <v>103</v>
      </c>
      <c r="F30" s="148">
        <f>'Объем финансовых потребностей'!J23</f>
        <v>4705.84</v>
      </c>
      <c r="G30" s="107" t="s">
        <v>103</v>
      </c>
      <c r="H30" s="22">
        <v>0</v>
      </c>
      <c r="I30" s="107" t="s">
        <v>103</v>
      </c>
      <c r="J30" s="22">
        <v>0</v>
      </c>
      <c r="K30" s="107" t="s">
        <v>103</v>
      </c>
      <c r="L30" s="22">
        <v>0</v>
      </c>
      <c r="M30" s="107" t="s">
        <v>103</v>
      </c>
      <c r="N30" s="22">
        <v>0</v>
      </c>
      <c r="O30" s="107" t="s">
        <v>103</v>
      </c>
    </row>
    <row r="31" spans="1:15" ht="94.5">
      <c r="A31" s="277" t="s">
        <v>181</v>
      </c>
      <c r="B31" s="143" t="s">
        <v>195</v>
      </c>
      <c r="C31" s="48" t="s">
        <v>22</v>
      </c>
      <c r="D31" s="21" t="s">
        <v>23</v>
      </c>
      <c r="E31" s="49">
        <v>2.32</v>
      </c>
      <c r="F31" s="128">
        <v>0.004</v>
      </c>
      <c r="G31" s="145">
        <v>0.1724137931034483</v>
      </c>
      <c r="H31" s="128">
        <v>0.004</v>
      </c>
      <c r="I31" s="145">
        <v>100</v>
      </c>
      <c r="J31" s="128">
        <v>0.004</v>
      </c>
      <c r="K31" s="145">
        <v>100</v>
      </c>
      <c r="L31" s="128">
        <v>0.004</v>
      </c>
      <c r="M31" s="145">
        <v>100</v>
      </c>
      <c r="N31" s="128">
        <v>0.004</v>
      </c>
      <c r="O31" s="145">
        <v>100</v>
      </c>
    </row>
    <row r="32" spans="1:15" ht="15.75">
      <c r="A32" s="278"/>
      <c r="B32" s="144"/>
      <c r="C32" s="48" t="s">
        <v>431</v>
      </c>
      <c r="D32" s="21" t="s">
        <v>432</v>
      </c>
      <c r="E32" s="21" t="s">
        <v>103</v>
      </c>
      <c r="F32" s="147">
        <f>'Объем финансовых потребностей'!J24</f>
        <v>1630.24</v>
      </c>
      <c r="G32" s="21" t="s">
        <v>103</v>
      </c>
      <c r="H32" s="49">
        <v>0</v>
      </c>
      <c r="I32" s="21" t="s">
        <v>103</v>
      </c>
      <c r="J32" s="49">
        <v>0</v>
      </c>
      <c r="K32" s="21" t="s">
        <v>103</v>
      </c>
      <c r="L32" s="49">
        <v>0</v>
      </c>
      <c r="M32" s="21" t="s">
        <v>103</v>
      </c>
      <c r="N32" s="146">
        <v>0</v>
      </c>
      <c r="O32" s="21" t="s">
        <v>103</v>
      </c>
    </row>
    <row r="33" spans="1:15" ht="94.5">
      <c r="A33" s="277" t="s">
        <v>182</v>
      </c>
      <c r="B33" s="265" t="s">
        <v>196</v>
      </c>
      <c r="C33" s="48" t="s">
        <v>22</v>
      </c>
      <c r="D33" s="21" t="s">
        <v>23</v>
      </c>
      <c r="E33" s="49">
        <v>2.32</v>
      </c>
      <c r="F33" s="128">
        <v>0.004</v>
      </c>
      <c r="G33" s="145">
        <v>0.1724137931034483</v>
      </c>
      <c r="H33" s="128">
        <v>0.004</v>
      </c>
      <c r="I33" s="145">
        <v>100</v>
      </c>
      <c r="J33" s="128">
        <v>0.004</v>
      </c>
      <c r="K33" s="145">
        <v>100</v>
      </c>
      <c r="L33" s="128">
        <v>0.004</v>
      </c>
      <c r="M33" s="145">
        <v>100</v>
      </c>
      <c r="N33" s="128">
        <v>0.004</v>
      </c>
      <c r="O33" s="145">
        <v>100</v>
      </c>
    </row>
    <row r="34" spans="1:15" ht="15.75">
      <c r="A34" s="278"/>
      <c r="B34" s="275"/>
      <c r="C34" s="48" t="s">
        <v>431</v>
      </c>
      <c r="D34" s="21" t="s">
        <v>432</v>
      </c>
      <c r="E34" s="21" t="s">
        <v>103</v>
      </c>
      <c r="F34" s="22">
        <v>0</v>
      </c>
      <c r="G34" s="21" t="s">
        <v>103</v>
      </c>
      <c r="H34" s="147">
        <f>'Объем финансовых потребностей'!M25</f>
        <v>2870.84</v>
      </c>
      <c r="I34" s="21" t="s">
        <v>103</v>
      </c>
      <c r="J34" s="49">
        <v>0</v>
      </c>
      <c r="K34" s="21" t="s">
        <v>103</v>
      </c>
      <c r="L34" s="49">
        <v>0</v>
      </c>
      <c r="M34" s="21" t="s">
        <v>103</v>
      </c>
      <c r="N34" s="49">
        <v>0</v>
      </c>
      <c r="O34" s="21" t="s">
        <v>103</v>
      </c>
    </row>
    <row r="35" spans="1:15" ht="94.5">
      <c r="A35" s="277" t="s">
        <v>183</v>
      </c>
      <c r="B35" s="265" t="s">
        <v>438</v>
      </c>
      <c r="C35" s="48" t="s">
        <v>22</v>
      </c>
      <c r="D35" s="21" t="s">
        <v>23</v>
      </c>
      <c r="E35" s="49">
        <v>2.32</v>
      </c>
      <c r="F35" s="128">
        <v>0.004</v>
      </c>
      <c r="G35" s="145">
        <v>0.1724137931034483</v>
      </c>
      <c r="H35" s="128">
        <v>0.004</v>
      </c>
      <c r="I35" s="145">
        <v>100</v>
      </c>
      <c r="J35" s="128">
        <v>0.004</v>
      </c>
      <c r="K35" s="145">
        <v>100</v>
      </c>
      <c r="L35" s="128">
        <v>0.004</v>
      </c>
      <c r="M35" s="145">
        <v>100</v>
      </c>
      <c r="N35" s="128">
        <v>0.004</v>
      </c>
      <c r="O35" s="145">
        <v>100</v>
      </c>
    </row>
    <row r="36" spans="1:15" ht="15.75">
      <c r="A36" s="278"/>
      <c r="B36" s="275"/>
      <c r="C36" s="48" t="s">
        <v>431</v>
      </c>
      <c r="D36" s="21" t="s">
        <v>432</v>
      </c>
      <c r="E36" s="21" t="s">
        <v>103</v>
      </c>
      <c r="F36" s="150">
        <v>0</v>
      </c>
      <c r="G36" s="21" t="s">
        <v>103</v>
      </c>
      <c r="H36" s="147">
        <f>'Объем финансовых потребностей'!M26</f>
        <v>3932</v>
      </c>
      <c r="I36" s="21" t="s">
        <v>103</v>
      </c>
      <c r="J36" s="49">
        <v>0</v>
      </c>
      <c r="K36" s="21" t="s">
        <v>103</v>
      </c>
      <c r="L36" s="49">
        <v>0</v>
      </c>
      <c r="M36" s="21" t="s">
        <v>103</v>
      </c>
      <c r="N36" s="49">
        <v>0</v>
      </c>
      <c r="O36" s="21" t="s">
        <v>103</v>
      </c>
    </row>
    <row r="37" spans="1:15" ht="94.5">
      <c r="A37" s="277" t="s">
        <v>184</v>
      </c>
      <c r="B37" s="143" t="s">
        <v>198</v>
      </c>
      <c r="C37" s="48" t="s">
        <v>22</v>
      </c>
      <c r="D37" s="21" t="s">
        <v>23</v>
      </c>
      <c r="E37" s="49">
        <v>2.32</v>
      </c>
      <c r="F37" s="128">
        <v>0.004</v>
      </c>
      <c r="G37" s="145">
        <v>0.1724137931034483</v>
      </c>
      <c r="H37" s="128">
        <v>0.004</v>
      </c>
      <c r="I37" s="145">
        <v>100</v>
      </c>
      <c r="J37" s="128">
        <v>0.004</v>
      </c>
      <c r="K37" s="145">
        <v>100</v>
      </c>
      <c r="L37" s="128">
        <v>0.004</v>
      </c>
      <c r="M37" s="145">
        <v>100</v>
      </c>
      <c r="N37" s="128">
        <v>0.004</v>
      </c>
      <c r="O37" s="145">
        <v>100</v>
      </c>
    </row>
    <row r="38" spans="1:15" ht="15.75">
      <c r="A38" s="278"/>
      <c r="B38" s="144"/>
      <c r="C38" s="48" t="s">
        <v>431</v>
      </c>
      <c r="D38" s="21" t="s">
        <v>432</v>
      </c>
      <c r="E38" s="21" t="s">
        <v>103</v>
      </c>
      <c r="F38" s="22">
        <v>0</v>
      </c>
      <c r="G38" s="149" t="s">
        <v>103</v>
      </c>
      <c r="H38" s="147">
        <f>'Объем финансовых потребностей'!M27</f>
        <v>3404.96</v>
      </c>
      <c r="I38" s="149" t="s">
        <v>103</v>
      </c>
      <c r="J38" s="49">
        <v>0</v>
      </c>
      <c r="K38" s="149" t="s">
        <v>103</v>
      </c>
      <c r="L38" s="49">
        <v>0</v>
      </c>
      <c r="M38" s="149" t="s">
        <v>103</v>
      </c>
      <c r="N38" s="49">
        <v>0</v>
      </c>
      <c r="O38" s="149" t="s">
        <v>103</v>
      </c>
    </row>
    <row r="39" spans="1:15" ht="94.5">
      <c r="A39" s="277" t="s">
        <v>185</v>
      </c>
      <c r="B39" s="265" t="s">
        <v>439</v>
      </c>
      <c r="C39" s="48" t="s">
        <v>22</v>
      </c>
      <c r="D39" s="21" t="s">
        <v>23</v>
      </c>
      <c r="E39" s="49">
        <v>2.32</v>
      </c>
      <c r="F39" s="128">
        <v>0.004</v>
      </c>
      <c r="G39" s="145">
        <v>0.1724137931034483</v>
      </c>
      <c r="H39" s="128">
        <v>0.004</v>
      </c>
      <c r="I39" s="145">
        <v>100</v>
      </c>
      <c r="J39" s="128">
        <v>0.004</v>
      </c>
      <c r="K39" s="145">
        <v>100</v>
      </c>
      <c r="L39" s="128">
        <v>0.004</v>
      </c>
      <c r="M39" s="145">
        <v>100</v>
      </c>
      <c r="N39" s="128">
        <v>0.004</v>
      </c>
      <c r="O39" s="145">
        <v>100</v>
      </c>
    </row>
    <row r="40" spans="1:15" ht="15.75">
      <c r="A40" s="278"/>
      <c r="B40" s="275"/>
      <c r="C40" s="48" t="s">
        <v>431</v>
      </c>
      <c r="D40" s="21" t="s">
        <v>432</v>
      </c>
      <c r="E40" s="21"/>
      <c r="F40" s="22">
        <v>0</v>
      </c>
      <c r="G40" s="21" t="s">
        <v>103</v>
      </c>
      <c r="H40" s="147">
        <f>'Объем финансовых потребностей'!M28</f>
        <v>9433.76</v>
      </c>
      <c r="I40" s="21" t="s">
        <v>103</v>
      </c>
      <c r="J40" s="49">
        <v>0</v>
      </c>
      <c r="K40" s="21" t="s">
        <v>103</v>
      </c>
      <c r="L40" s="49">
        <v>0</v>
      </c>
      <c r="M40" s="21" t="s">
        <v>103</v>
      </c>
      <c r="N40" s="49">
        <v>0</v>
      </c>
      <c r="O40" s="21" t="s">
        <v>103</v>
      </c>
    </row>
    <row r="41" spans="1:15" ht="94.5">
      <c r="A41" s="277" t="s">
        <v>186</v>
      </c>
      <c r="B41" s="265" t="s">
        <v>200</v>
      </c>
      <c r="C41" s="48" t="s">
        <v>22</v>
      </c>
      <c r="D41" s="21" t="s">
        <v>23</v>
      </c>
      <c r="E41" s="49">
        <v>2.32</v>
      </c>
      <c r="F41" s="128">
        <v>0.004</v>
      </c>
      <c r="G41" s="145">
        <v>0.1724137931034483</v>
      </c>
      <c r="H41" s="128">
        <v>0.004</v>
      </c>
      <c r="I41" s="145">
        <v>100</v>
      </c>
      <c r="J41" s="128">
        <v>0.004</v>
      </c>
      <c r="K41" s="145">
        <v>100</v>
      </c>
      <c r="L41" s="128">
        <v>0.004</v>
      </c>
      <c r="M41" s="145">
        <v>100</v>
      </c>
      <c r="N41" s="128">
        <v>0.004</v>
      </c>
      <c r="O41" s="145">
        <v>100</v>
      </c>
    </row>
    <row r="42" spans="1:15" ht="15.75">
      <c r="A42" s="278"/>
      <c r="B42" s="275"/>
      <c r="C42" s="48" t="s">
        <v>431</v>
      </c>
      <c r="D42" s="21" t="s">
        <v>432</v>
      </c>
      <c r="E42" s="21" t="s">
        <v>103</v>
      </c>
      <c r="F42" s="150">
        <v>0</v>
      </c>
      <c r="G42" s="21" t="s">
        <v>103</v>
      </c>
      <c r="H42" s="147">
        <f>'Объем финансовых потребностей'!M29</f>
        <v>16032.72</v>
      </c>
      <c r="I42" s="21" t="s">
        <v>103</v>
      </c>
      <c r="J42" s="49">
        <v>0</v>
      </c>
      <c r="K42" s="21" t="s">
        <v>103</v>
      </c>
      <c r="L42" s="49">
        <v>0</v>
      </c>
      <c r="M42" s="21" t="s">
        <v>103</v>
      </c>
      <c r="N42" s="49">
        <v>0</v>
      </c>
      <c r="O42" s="21" t="s">
        <v>103</v>
      </c>
    </row>
    <row r="43" spans="1:15" ht="47.25">
      <c r="A43" s="142" t="s">
        <v>187</v>
      </c>
      <c r="B43" s="143" t="s">
        <v>440</v>
      </c>
      <c r="C43" s="48" t="s">
        <v>431</v>
      </c>
      <c r="D43" s="21" t="s">
        <v>432</v>
      </c>
      <c r="E43" s="21" t="s">
        <v>103</v>
      </c>
      <c r="F43" s="147">
        <f>'Объем финансовых потребностей'!J30</f>
        <v>90235.21</v>
      </c>
      <c r="G43" s="21" t="s">
        <v>103</v>
      </c>
      <c r="H43" s="147">
        <v>0</v>
      </c>
      <c r="I43" s="21" t="s">
        <v>103</v>
      </c>
      <c r="J43" s="147">
        <v>0</v>
      </c>
      <c r="K43" s="21" t="s">
        <v>103</v>
      </c>
      <c r="L43" s="147">
        <v>0</v>
      </c>
      <c r="M43" s="21" t="s">
        <v>103</v>
      </c>
      <c r="N43" s="147">
        <v>0</v>
      </c>
      <c r="O43" s="21" t="s">
        <v>103</v>
      </c>
    </row>
    <row r="44" spans="1:15" ht="15.75">
      <c r="A44" s="21"/>
      <c r="B44" s="22"/>
      <c r="C44" s="22"/>
      <c r="D44" s="22"/>
      <c r="E44" s="22"/>
      <c r="F44" s="22"/>
      <c r="G44" s="22"/>
      <c r="H44" s="28"/>
      <c r="I44" s="28"/>
      <c r="J44" s="28"/>
      <c r="K44" s="28"/>
      <c r="L44" s="28"/>
      <c r="M44" s="28"/>
      <c r="N44" s="28"/>
      <c r="O44" s="28"/>
    </row>
    <row r="45" spans="1:15" ht="15.75">
      <c r="A45" s="232" t="s">
        <v>53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</row>
    <row r="46" spans="1:15" ht="31.5">
      <c r="A46" s="21" t="s">
        <v>48</v>
      </c>
      <c r="B46" s="31" t="s">
        <v>243</v>
      </c>
      <c r="C46" s="48" t="s">
        <v>431</v>
      </c>
      <c r="D46" s="21" t="s">
        <v>432</v>
      </c>
      <c r="E46" s="21" t="s">
        <v>103</v>
      </c>
      <c r="F46" s="147">
        <f>'Объем финансовых потребностей'!J32</f>
        <v>43991.666</v>
      </c>
      <c r="G46" s="21" t="s">
        <v>103</v>
      </c>
      <c r="H46" s="147">
        <v>0</v>
      </c>
      <c r="I46" s="21" t="s">
        <v>103</v>
      </c>
      <c r="J46" s="147">
        <v>0</v>
      </c>
      <c r="K46" s="21" t="s">
        <v>103</v>
      </c>
      <c r="L46" s="147">
        <v>0</v>
      </c>
      <c r="M46" s="21" t="s">
        <v>103</v>
      </c>
      <c r="N46" s="147">
        <v>0</v>
      </c>
      <c r="O46" s="21" t="s">
        <v>103</v>
      </c>
    </row>
    <row r="47" spans="1:15" ht="15.75">
      <c r="A47" s="21" t="s">
        <v>49</v>
      </c>
      <c r="B47" s="22"/>
      <c r="C47" s="22"/>
      <c r="D47" s="22"/>
      <c r="E47" s="22"/>
      <c r="F47" s="22"/>
      <c r="G47" s="22"/>
      <c r="H47" s="28"/>
      <c r="I47" s="28"/>
      <c r="J47" s="28"/>
      <c r="K47" s="28"/>
      <c r="L47" s="28"/>
      <c r="M47" s="28"/>
      <c r="N47" s="28"/>
      <c r="O47" s="28"/>
    </row>
    <row r="48" spans="1:15" ht="15.75">
      <c r="A48" s="234" t="s">
        <v>55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</row>
    <row r="49" spans="1:15" s="92" customFormat="1" ht="15.75">
      <c r="A49" s="268" t="s">
        <v>56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</row>
    <row r="50" spans="1:15" s="92" customFormat="1" ht="15.75">
      <c r="A50" s="117" t="s">
        <v>58</v>
      </c>
      <c r="B50" s="95" t="s">
        <v>104</v>
      </c>
      <c r="C50" s="95"/>
      <c r="D50" s="93"/>
      <c r="E50" s="96"/>
      <c r="F50" s="96"/>
      <c r="G50" s="93"/>
      <c r="H50" s="93"/>
      <c r="I50" s="96"/>
      <c r="J50" s="93"/>
      <c r="K50" s="93"/>
      <c r="L50" s="93"/>
      <c r="M50" s="93"/>
      <c r="N50" s="93"/>
      <c r="O50" s="93"/>
    </row>
    <row r="51" spans="1:15" s="92" customFormat="1" ht="15.75">
      <c r="A51" s="22" t="s">
        <v>59</v>
      </c>
      <c r="B51" s="95"/>
      <c r="C51" s="97"/>
      <c r="D51" s="93"/>
      <c r="E51" s="93"/>
      <c r="F51" s="98"/>
      <c r="G51" s="93"/>
      <c r="H51" s="93"/>
      <c r="I51" s="93"/>
      <c r="J51" s="93"/>
      <c r="K51" s="93"/>
      <c r="L51" s="93"/>
      <c r="M51" s="93"/>
      <c r="N51" s="93"/>
      <c r="O51" s="93"/>
    </row>
    <row r="52" spans="1:15" s="92" customFormat="1" ht="15.75">
      <c r="A52" s="267" t="s">
        <v>66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</row>
    <row r="53" spans="1:15" s="92" customFormat="1" ht="15.75">
      <c r="A53" s="268" t="s">
        <v>67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</row>
    <row r="54" spans="1:15" s="92" customFormat="1" ht="47.25">
      <c r="A54" s="277" t="s">
        <v>62</v>
      </c>
      <c r="B54" s="265" t="s">
        <v>247</v>
      </c>
      <c r="C54" s="31" t="s">
        <v>112</v>
      </c>
      <c r="D54" s="21" t="s">
        <v>4</v>
      </c>
      <c r="E54" s="49">
        <v>45.97</v>
      </c>
      <c r="F54" s="49">
        <v>41.35</v>
      </c>
      <c r="G54" s="129">
        <v>89.94996737002393</v>
      </c>
      <c r="H54" s="49">
        <v>39.28</v>
      </c>
      <c r="I54" s="129">
        <v>94.99395405078597</v>
      </c>
      <c r="J54" s="49">
        <v>37.38</v>
      </c>
      <c r="K54" s="129">
        <v>95.16293279022405</v>
      </c>
      <c r="L54" s="49">
        <v>36.13</v>
      </c>
      <c r="M54" s="129">
        <v>96.65596575708936</v>
      </c>
      <c r="N54" s="49">
        <v>35.66</v>
      </c>
      <c r="O54" s="129">
        <v>98.69914198726818</v>
      </c>
    </row>
    <row r="55" spans="1:15" s="92" customFormat="1" ht="15.75">
      <c r="A55" s="278"/>
      <c r="B55" s="266"/>
      <c r="C55" s="31" t="s">
        <v>431</v>
      </c>
      <c r="D55" s="21" t="s">
        <v>432</v>
      </c>
      <c r="E55" s="107" t="s">
        <v>103</v>
      </c>
      <c r="F55" s="148">
        <f>'Объем финансовых потребностей'!J44</f>
        <v>6624.66</v>
      </c>
      <c r="G55" s="107" t="s">
        <v>103</v>
      </c>
      <c r="H55" s="148">
        <f>'Объем финансовых потребностей'!M44</f>
        <v>15725.28</v>
      </c>
      <c r="I55" s="107" t="s">
        <v>103</v>
      </c>
      <c r="J55" s="148">
        <f>'Объем финансовых потребностей'!P44</f>
        <v>16605.89</v>
      </c>
      <c r="K55" s="107" t="s">
        <v>103</v>
      </c>
      <c r="L55" s="148">
        <f>'Объем финансовых потребностей'!S44</f>
        <v>17535.82</v>
      </c>
      <c r="M55" s="107" t="s">
        <v>103</v>
      </c>
      <c r="N55" s="148">
        <f>'Объем финансовых потребностей'!V44</f>
        <v>18517.83</v>
      </c>
      <c r="O55" s="107" t="s">
        <v>103</v>
      </c>
    </row>
    <row r="56" spans="1:15" s="92" customFormat="1" ht="47.25">
      <c r="A56" s="277" t="s">
        <v>63</v>
      </c>
      <c r="B56" s="265" t="s">
        <v>253</v>
      </c>
      <c r="C56" s="31" t="s">
        <v>112</v>
      </c>
      <c r="D56" s="21" t="s">
        <v>4</v>
      </c>
      <c r="E56" s="49">
        <v>45.97</v>
      </c>
      <c r="F56" s="49">
        <v>41.35</v>
      </c>
      <c r="G56" s="129">
        <v>89.94996737002393</v>
      </c>
      <c r="H56" s="49">
        <v>39.28</v>
      </c>
      <c r="I56" s="129">
        <v>94.99395405078597</v>
      </c>
      <c r="J56" s="49">
        <v>37.38</v>
      </c>
      <c r="K56" s="129">
        <v>95.16293279022405</v>
      </c>
      <c r="L56" s="49">
        <v>36.13</v>
      </c>
      <c r="M56" s="129">
        <v>96.65596575708936</v>
      </c>
      <c r="N56" s="49">
        <v>35.66</v>
      </c>
      <c r="O56" s="129">
        <v>98.69914198726818</v>
      </c>
    </row>
    <row r="57" spans="1:15" s="92" customFormat="1" ht="15.75">
      <c r="A57" s="278"/>
      <c r="B57" s="266"/>
      <c r="C57" s="31" t="s">
        <v>431</v>
      </c>
      <c r="D57" s="21" t="s">
        <v>432</v>
      </c>
      <c r="E57" s="107" t="s">
        <v>103</v>
      </c>
      <c r="F57" s="148">
        <f>'Объем финансовых потребностей'!J45</f>
        <v>3068.82</v>
      </c>
      <c r="G57" s="107" t="s">
        <v>103</v>
      </c>
      <c r="H57" s="148">
        <f>'Объем финансовых потребностей'!M45</f>
        <v>7284.6</v>
      </c>
      <c r="I57" s="107" t="s">
        <v>103</v>
      </c>
      <c r="J57" s="148">
        <f>'Объем финансовых потребностей'!P45</f>
        <v>7692.54</v>
      </c>
      <c r="K57" s="107" t="s">
        <v>103</v>
      </c>
      <c r="L57" s="148">
        <f>'Объем финансовых потребностей'!S45</f>
        <v>8123.32</v>
      </c>
      <c r="M57" s="107" t="s">
        <v>103</v>
      </c>
      <c r="N57" s="148">
        <f>'Объем финансовых потребностей'!V45</f>
        <v>8578.23</v>
      </c>
      <c r="O57" s="107" t="s">
        <v>103</v>
      </c>
    </row>
    <row r="58" spans="1:15" s="92" customFormat="1" ht="47.25">
      <c r="A58" s="277" t="s">
        <v>105</v>
      </c>
      <c r="B58" s="279" t="s">
        <v>257</v>
      </c>
      <c r="C58" s="31" t="s">
        <v>112</v>
      </c>
      <c r="D58" s="21" t="s">
        <v>4</v>
      </c>
      <c r="E58" s="49">
        <v>45.97</v>
      </c>
      <c r="F58" s="49">
        <v>41.35</v>
      </c>
      <c r="G58" s="129">
        <v>89.94996737002393</v>
      </c>
      <c r="H58" s="49">
        <v>39.28</v>
      </c>
      <c r="I58" s="129">
        <v>94.99395405078597</v>
      </c>
      <c r="J58" s="49">
        <v>37.38</v>
      </c>
      <c r="K58" s="129">
        <v>95.16293279022405</v>
      </c>
      <c r="L58" s="49">
        <v>36.13</v>
      </c>
      <c r="M58" s="129">
        <v>96.65596575708936</v>
      </c>
      <c r="N58" s="49">
        <v>35.66</v>
      </c>
      <c r="O58" s="129">
        <v>98.69914198726818</v>
      </c>
    </row>
    <row r="59" spans="1:15" s="92" customFormat="1" ht="15.75">
      <c r="A59" s="278"/>
      <c r="B59" s="280"/>
      <c r="C59" s="31" t="s">
        <v>431</v>
      </c>
      <c r="D59" s="21" t="s">
        <v>432</v>
      </c>
      <c r="E59" s="107" t="s">
        <v>103</v>
      </c>
      <c r="F59" s="148">
        <f>'Объем финансовых потребностей'!J46</f>
        <v>10983.05</v>
      </c>
      <c r="G59" s="107" t="s">
        <v>103</v>
      </c>
      <c r="H59" s="148">
        <f>'Объем финансовых потребностей'!M46</f>
        <v>26071.02</v>
      </c>
      <c r="I59" s="107" t="s">
        <v>103</v>
      </c>
      <c r="J59" s="148">
        <f>'Объем финансовых потребностей'!P46</f>
        <v>27531</v>
      </c>
      <c r="K59" s="107" t="s">
        <v>103</v>
      </c>
      <c r="L59" s="148">
        <f>'Объем финансовых потребностей'!S46</f>
        <v>29072.74</v>
      </c>
      <c r="M59" s="107" t="s">
        <v>103</v>
      </c>
      <c r="N59" s="148">
        <f>'Объем финансовых потребностей'!V46</f>
        <v>30700.81</v>
      </c>
      <c r="O59" s="107" t="s">
        <v>103</v>
      </c>
    </row>
    <row r="60" spans="1:15" s="92" customFormat="1" ht="47.25">
      <c r="A60" s="277" t="s">
        <v>108</v>
      </c>
      <c r="B60" s="274" t="s">
        <v>260</v>
      </c>
      <c r="C60" s="31" t="s">
        <v>112</v>
      </c>
      <c r="D60" s="21" t="s">
        <v>4</v>
      </c>
      <c r="E60" s="49">
        <v>45.97</v>
      </c>
      <c r="F60" s="49">
        <v>41.35</v>
      </c>
      <c r="G60" s="129">
        <v>89.94996737002393</v>
      </c>
      <c r="H60" s="49">
        <v>39.28</v>
      </c>
      <c r="I60" s="129">
        <v>94.99395405078597</v>
      </c>
      <c r="J60" s="49">
        <v>37.38</v>
      </c>
      <c r="K60" s="129">
        <v>95.16293279022405</v>
      </c>
      <c r="L60" s="49">
        <v>36.13</v>
      </c>
      <c r="M60" s="129">
        <v>96.65596575708936</v>
      </c>
      <c r="N60" s="49">
        <v>35.66</v>
      </c>
      <c r="O60" s="129">
        <v>98.69914198726818</v>
      </c>
    </row>
    <row r="61" spans="1:15" s="80" customFormat="1" ht="15.75">
      <c r="A61" s="278"/>
      <c r="B61" s="281"/>
      <c r="C61" s="123" t="s">
        <v>431</v>
      </c>
      <c r="D61" s="85" t="s">
        <v>432</v>
      </c>
      <c r="E61" s="214" t="s">
        <v>103</v>
      </c>
      <c r="F61" s="215">
        <f>'Объем финансовых потребностей'!J47</f>
        <v>14967.11</v>
      </c>
      <c r="G61" s="214" t="s">
        <v>103</v>
      </c>
      <c r="H61" s="215">
        <f>'Объем финансовых потребностей'!M47</f>
        <v>12919.34</v>
      </c>
      <c r="I61" s="214" t="s">
        <v>103</v>
      </c>
      <c r="J61" s="215">
        <v>0</v>
      </c>
      <c r="K61" s="214" t="s">
        <v>103</v>
      </c>
      <c r="L61" s="215">
        <v>0</v>
      </c>
      <c r="M61" s="214" t="s">
        <v>103</v>
      </c>
      <c r="N61" s="215">
        <v>0</v>
      </c>
      <c r="O61" s="214" t="s">
        <v>103</v>
      </c>
    </row>
    <row r="62" spans="1:15" s="92" customFormat="1" ht="47.25">
      <c r="A62" s="277" t="s">
        <v>109</v>
      </c>
      <c r="B62" s="274" t="s">
        <v>265</v>
      </c>
      <c r="C62" s="31" t="s">
        <v>112</v>
      </c>
      <c r="D62" s="21" t="s">
        <v>4</v>
      </c>
      <c r="E62" s="49">
        <v>45.97</v>
      </c>
      <c r="F62" s="49">
        <v>41.35</v>
      </c>
      <c r="G62" s="129">
        <v>89.94996737002393</v>
      </c>
      <c r="H62" s="49">
        <v>39.28</v>
      </c>
      <c r="I62" s="129">
        <v>94.99395405078597</v>
      </c>
      <c r="J62" s="49">
        <v>37.38</v>
      </c>
      <c r="K62" s="129">
        <v>95.16293279022405</v>
      </c>
      <c r="L62" s="49">
        <v>36.13</v>
      </c>
      <c r="M62" s="129">
        <v>96.65596575708936</v>
      </c>
      <c r="N62" s="49">
        <v>35.66</v>
      </c>
      <c r="O62" s="129">
        <v>98.69914198726818</v>
      </c>
    </row>
    <row r="63" spans="1:15" s="92" customFormat="1" ht="15.75">
      <c r="A63" s="278"/>
      <c r="B63" s="281"/>
      <c r="C63" s="31" t="s">
        <v>431</v>
      </c>
      <c r="D63" s="21" t="s">
        <v>432</v>
      </c>
      <c r="E63" s="107" t="s">
        <v>103</v>
      </c>
      <c r="F63" s="148">
        <f>'Объем финансовых потребностей'!J48</f>
        <v>2837.77</v>
      </c>
      <c r="G63" s="107" t="s">
        <v>103</v>
      </c>
      <c r="H63" s="148">
        <f>'Объем финансовых потребностей'!M48</f>
        <v>13472.31</v>
      </c>
      <c r="I63" s="107" t="s">
        <v>103</v>
      </c>
      <c r="J63" s="148">
        <f>'Объем финансовых потребностей'!P48</f>
        <v>14226.76</v>
      </c>
      <c r="K63" s="107" t="s">
        <v>103</v>
      </c>
      <c r="L63" s="148">
        <v>0</v>
      </c>
      <c r="M63" s="107" t="s">
        <v>103</v>
      </c>
      <c r="N63" s="148">
        <v>0</v>
      </c>
      <c r="O63" s="107" t="s">
        <v>103</v>
      </c>
    </row>
    <row r="64" spans="1:15" s="92" customFormat="1" ht="47.25">
      <c r="A64" s="277" t="s">
        <v>110</v>
      </c>
      <c r="B64" s="274" t="s">
        <v>269</v>
      </c>
      <c r="C64" s="31" t="s">
        <v>112</v>
      </c>
      <c r="D64" s="21" t="s">
        <v>4</v>
      </c>
      <c r="E64" s="49">
        <v>45.97</v>
      </c>
      <c r="F64" s="49">
        <v>41.35</v>
      </c>
      <c r="G64" s="129">
        <v>89.94996737002393</v>
      </c>
      <c r="H64" s="49">
        <v>39.28</v>
      </c>
      <c r="I64" s="129">
        <v>94.99395405078597</v>
      </c>
      <c r="J64" s="49">
        <v>37.38</v>
      </c>
      <c r="K64" s="129">
        <v>95.16293279022405</v>
      </c>
      <c r="L64" s="49">
        <v>36.13</v>
      </c>
      <c r="M64" s="129">
        <v>96.65596575708936</v>
      </c>
      <c r="N64" s="49">
        <v>35.66</v>
      </c>
      <c r="O64" s="129">
        <v>98.69914198726818</v>
      </c>
    </row>
    <row r="65" spans="1:15" s="92" customFormat="1" ht="15.75">
      <c r="A65" s="278"/>
      <c r="B65" s="281"/>
      <c r="C65" s="31" t="s">
        <v>431</v>
      </c>
      <c r="D65" s="21" t="s">
        <v>432</v>
      </c>
      <c r="E65" s="107" t="s">
        <v>103</v>
      </c>
      <c r="F65" s="148">
        <f>'Объем финансовых потребностей'!J49</f>
        <v>11141.62</v>
      </c>
      <c r="G65" s="107" t="s">
        <v>103</v>
      </c>
      <c r="H65" s="148">
        <v>0</v>
      </c>
      <c r="I65" s="107" t="s">
        <v>103</v>
      </c>
      <c r="J65" s="148">
        <v>0</v>
      </c>
      <c r="K65" s="107" t="s">
        <v>103</v>
      </c>
      <c r="L65" s="148">
        <v>0</v>
      </c>
      <c r="M65" s="107" t="s">
        <v>103</v>
      </c>
      <c r="N65" s="148">
        <v>0</v>
      </c>
      <c r="O65" s="107" t="s">
        <v>103</v>
      </c>
    </row>
    <row r="66" spans="1:15" s="92" customFormat="1" ht="47.25">
      <c r="A66" s="277" t="s">
        <v>281</v>
      </c>
      <c r="B66" s="274" t="s">
        <v>441</v>
      </c>
      <c r="C66" s="31" t="s">
        <v>112</v>
      </c>
      <c r="D66" s="21" t="s">
        <v>4</v>
      </c>
      <c r="E66" s="49">
        <v>45.97</v>
      </c>
      <c r="F66" s="49">
        <v>41.35</v>
      </c>
      <c r="G66" s="129">
        <v>89.94996737002393</v>
      </c>
      <c r="H66" s="49">
        <v>39.28</v>
      </c>
      <c r="I66" s="129">
        <v>94.99395405078597</v>
      </c>
      <c r="J66" s="49">
        <v>37.38</v>
      </c>
      <c r="K66" s="129">
        <v>95.16293279022405</v>
      </c>
      <c r="L66" s="49">
        <v>36.13</v>
      </c>
      <c r="M66" s="129">
        <v>96.65596575708936</v>
      </c>
      <c r="N66" s="49">
        <v>35.66</v>
      </c>
      <c r="O66" s="129">
        <v>98.69914198726818</v>
      </c>
    </row>
    <row r="67" spans="1:15" s="92" customFormat="1" ht="15.75">
      <c r="A67" s="278"/>
      <c r="B67" s="281"/>
      <c r="C67" s="31" t="s">
        <v>431</v>
      </c>
      <c r="D67" s="21" t="s">
        <v>432</v>
      </c>
      <c r="E67" s="107" t="s">
        <v>103</v>
      </c>
      <c r="F67" s="148">
        <f>'Объем финансовых потребностей'!J50</f>
        <v>3891.88</v>
      </c>
      <c r="G67" s="107" t="s">
        <v>103</v>
      </c>
      <c r="H67" s="148">
        <f>'Объем финансовых потребностей'!M50</f>
        <v>12317.8</v>
      </c>
      <c r="I67" s="107" t="s">
        <v>103</v>
      </c>
      <c r="J67" s="148">
        <f>'Объем финансовых потребностей'!P50</f>
        <v>13007.6</v>
      </c>
      <c r="K67" s="107" t="s">
        <v>103</v>
      </c>
      <c r="L67" s="148">
        <f>'Объем финансовых потребностей'!S50</f>
        <v>13736.02</v>
      </c>
      <c r="M67" s="107" t="s">
        <v>103</v>
      </c>
      <c r="N67" s="148">
        <v>0</v>
      </c>
      <c r="O67" s="107" t="s">
        <v>103</v>
      </c>
    </row>
    <row r="68" spans="1:15" s="92" customFormat="1" ht="47.25">
      <c r="A68" s="277" t="s">
        <v>282</v>
      </c>
      <c r="B68" s="274" t="s">
        <v>442</v>
      </c>
      <c r="C68" s="31" t="s">
        <v>112</v>
      </c>
      <c r="D68" s="21" t="s">
        <v>4</v>
      </c>
      <c r="E68" s="49">
        <v>45.97</v>
      </c>
      <c r="F68" s="49">
        <v>41.35</v>
      </c>
      <c r="G68" s="129">
        <v>89.94996737002393</v>
      </c>
      <c r="H68" s="49">
        <v>39.28</v>
      </c>
      <c r="I68" s="129">
        <v>94.99395405078597</v>
      </c>
      <c r="J68" s="49">
        <v>37.38</v>
      </c>
      <c r="K68" s="129">
        <v>95.16293279022405</v>
      </c>
      <c r="L68" s="49">
        <v>36.13</v>
      </c>
      <c r="M68" s="129">
        <v>96.65596575708936</v>
      </c>
      <c r="N68" s="49">
        <v>35.66</v>
      </c>
      <c r="O68" s="129">
        <v>98.69914198726818</v>
      </c>
    </row>
    <row r="69" spans="1:15" s="92" customFormat="1" ht="15.75">
      <c r="A69" s="278"/>
      <c r="B69" s="281"/>
      <c r="C69" s="31" t="s">
        <v>431</v>
      </c>
      <c r="D69" s="21" t="s">
        <v>432</v>
      </c>
      <c r="E69" s="107" t="s">
        <v>103</v>
      </c>
      <c r="F69" s="148">
        <f>'Объем финансовых потребностей'!J51</f>
        <v>16587.19</v>
      </c>
      <c r="G69" s="107" t="s">
        <v>103</v>
      </c>
      <c r="H69" s="148">
        <f>'Объем финансовых потребностей'!M51</f>
        <v>11249.67</v>
      </c>
      <c r="I69" s="107" t="s">
        <v>103</v>
      </c>
      <c r="J69" s="148">
        <f>'Объем финансовых потребностей'!P51</f>
        <v>11879.65</v>
      </c>
      <c r="K69" s="107" t="s">
        <v>103</v>
      </c>
      <c r="L69" s="148">
        <f>'Объем финансовых потребностей'!S51</f>
        <v>12544.91</v>
      </c>
      <c r="M69" s="107" t="s">
        <v>103</v>
      </c>
      <c r="N69" s="148">
        <f>'Объем финансовых потребностей'!V51</f>
        <v>13247.4274874369</v>
      </c>
      <c r="O69" s="107" t="s">
        <v>103</v>
      </c>
    </row>
    <row r="70" spans="1:15" s="92" customFormat="1" ht="15.75">
      <c r="A70" s="269" t="s">
        <v>68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</row>
    <row r="71" spans="1:15" s="92" customFormat="1" ht="15.75">
      <c r="A71" s="117" t="s">
        <v>64</v>
      </c>
      <c r="B71" s="95" t="s">
        <v>104</v>
      </c>
      <c r="C71" s="95"/>
      <c r="D71" s="93"/>
      <c r="E71" s="93"/>
      <c r="F71" s="93"/>
      <c r="G71" s="93"/>
      <c r="H71" s="93"/>
      <c r="I71" s="93"/>
      <c r="J71" s="93"/>
      <c r="K71" s="96"/>
      <c r="L71" s="96"/>
      <c r="M71" s="96"/>
      <c r="N71" s="93"/>
      <c r="O71" s="93"/>
    </row>
    <row r="72" spans="1:15" s="92" customFormat="1" ht="15.75">
      <c r="A72" s="117"/>
      <c r="B72" s="95"/>
      <c r="C72" s="95"/>
      <c r="D72" s="93"/>
      <c r="E72" s="93"/>
      <c r="F72" s="98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5.75">
      <c r="A73" s="250" t="s">
        <v>70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</row>
    <row r="74" spans="1:15" ht="78.75">
      <c r="A74" s="274" t="s">
        <v>283</v>
      </c>
      <c r="B74" s="265" t="s">
        <v>284</v>
      </c>
      <c r="C74" s="31" t="s">
        <v>443</v>
      </c>
      <c r="D74" s="18" t="s">
        <v>444</v>
      </c>
      <c r="E74" s="22">
        <v>0.9864</v>
      </c>
      <c r="F74" s="22">
        <v>0.9781</v>
      </c>
      <c r="G74" s="59">
        <v>99.15855636658556</v>
      </c>
      <c r="H74" s="22">
        <v>0.9781</v>
      </c>
      <c r="I74" s="22">
        <v>100</v>
      </c>
      <c r="J74" s="22">
        <v>0.9781</v>
      </c>
      <c r="K74" s="22">
        <v>100</v>
      </c>
      <c r="L74" s="22">
        <v>0.9781</v>
      </c>
      <c r="M74" s="22">
        <v>100</v>
      </c>
      <c r="N74" s="22">
        <v>0.9781</v>
      </c>
      <c r="O74" s="22">
        <v>100</v>
      </c>
    </row>
    <row r="75" spans="1:15" ht="15.75">
      <c r="A75" s="281"/>
      <c r="B75" s="275"/>
      <c r="C75" s="31" t="s">
        <v>431</v>
      </c>
      <c r="D75" s="21" t="s">
        <v>432</v>
      </c>
      <c r="E75" s="107" t="s">
        <v>103</v>
      </c>
      <c r="F75" s="148">
        <f>'Объем финансовых потребностей'!J55</f>
        <v>49774.1</v>
      </c>
      <c r="G75" s="107" t="s">
        <v>103</v>
      </c>
      <c r="H75" s="148">
        <f>'Объем финансовых потребностей'!M55</f>
        <v>118151.28</v>
      </c>
      <c r="I75" s="107" t="s">
        <v>103</v>
      </c>
      <c r="J75" s="148">
        <f>'Объем финансовых потребностей'!P55</f>
        <v>124767.75</v>
      </c>
      <c r="K75" s="107" t="s">
        <v>103</v>
      </c>
      <c r="L75" s="148">
        <f>'Объем финансовых потребностей'!S55</f>
        <v>131754.74</v>
      </c>
      <c r="M75" s="107" t="s">
        <v>103</v>
      </c>
      <c r="N75" s="148">
        <f>'Объем финансовых потребностей'!V55</f>
        <v>139133.01</v>
      </c>
      <c r="O75" s="107" t="s">
        <v>103</v>
      </c>
    </row>
    <row r="76" spans="1:15" ht="78.75">
      <c r="A76" s="274" t="s">
        <v>69</v>
      </c>
      <c r="B76" s="276" t="s">
        <v>289</v>
      </c>
      <c r="C76" s="31" t="s">
        <v>443</v>
      </c>
      <c r="D76" s="18" t="s">
        <v>444</v>
      </c>
      <c r="E76" s="22">
        <v>0.9864</v>
      </c>
      <c r="F76" s="22">
        <v>0.9781</v>
      </c>
      <c r="G76" s="59">
        <v>99.15855636658556</v>
      </c>
      <c r="H76" s="22">
        <v>0.9781</v>
      </c>
      <c r="I76" s="22">
        <v>100</v>
      </c>
      <c r="J76" s="22">
        <v>0.9781</v>
      </c>
      <c r="K76" s="22">
        <v>100</v>
      </c>
      <c r="L76" s="22">
        <v>0.9781</v>
      </c>
      <c r="M76" s="22">
        <v>100</v>
      </c>
      <c r="N76" s="22">
        <v>0.9781</v>
      </c>
      <c r="O76" s="22">
        <v>100</v>
      </c>
    </row>
    <row r="77" spans="1:15" ht="15.75">
      <c r="A77" s="266"/>
      <c r="B77" s="266"/>
      <c r="C77" s="31" t="s">
        <v>431</v>
      </c>
      <c r="D77" s="21" t="s">
        <v>432</v>
      </c>
      <c r="E77" s="107" t="s">
        <v>103</v>
      </c>
      <c r="F77" s="148">
        <f>'Объем финансовых потребностей'!J56</f>
        <v>1243.59</v>
      </c>
      <c r="G77" s="107" t="s">
        <v>103</v>
      </c>
      <c r="H77" s="148">
        <v>0</v>
      </c>
      <c r="I77" s="107" t="s">
        <v>103</v>
      </c>
      <c r="J77" s="148">
        <f>'Объем финансовых потребностей'!P56</f>
        <v>6234.58</v>
      </c>
      <c r="K77" s="107" t="s">
        <v>103</v>
      </c>
      <c r="L77" s="148">
        <f>'Объем финансовых потребностей'!S56</f>
        <v>6583.72</v>
      </c>
      <c r="M77" s="107" t="s">
        <v>103</v>
      </c>
      <c r="N77" s="148">
        <v>0</v>
      </c>
      <c r="O77" s="107" t="s">
        <v>103</v>
      </c>
    </row>
    <row r="78" spans="1:15" ht="78.75">
      <c r="A78" s="274" t="s">
        <v>294</v>
      </c>
      <c r="B78" s="276" t="s">
        <v>295</v>
      </c>
      <c r="C78" s="31" t="s">
        <v>443</v>
      </c>
      <c r="D78" s="18" t="s">
        <v>444</v>
      </c>
      <c r="E78" s="22">
        <v>0.9864</v>
      </c>
      <c r="F78" s="22">
        <v>0.9781</v>
      </c>
      <c r="G78" s="59">
        <v>99.15855636658556</v>
      </c>
      <c r="H78" s="22">
        <v>0.9781</v>
      </c>
      <c r="I78" s="22">
        <v>100</v>
      </c>
      <c r="J78" s="22">
        <v>0.9781</v>
      </c>
      <c r="K78" s="22">
        <v>100</v>
      </c>
      <c r="L78" s="22">
        <v>0.9781</v>
      </c>
      <c r="M78" s="22">
        <v>100</v>
      </c>
      <c r="N78" s="22">
        <v>0.9781</v>
      </c>
      <c r="O78" s="22">
        <v>100</v>
      </c>
    </row>
    <row r="79" spans="1:15" ht="15.75">
      <c r="A79" s="266"/>
      <c r="B79" s="266"/>
      <c r="C79" s="31" t="s">
        <v>431</v>
      </c>
      <c r="D79" s="21" t="s">
        <v>432</v>
      </c>
      <c r="E79" s="107" t="s">
        <v>103</v>
      </c>
      <c r="F79" s="148">
        <f>'Объем финансовых потребностей'!J57</f>
        <v>2951.99</v>
      </c>
      <c r="G79" s="107" t="s">
        <v>103</v>
      </c>
      <c r="H79" s="148">
        <v>0</v>
      </c>
      <c r="I79" s="107" t="s">
        <v>103</v>
      </c>
      <c r="J79" s="148">
        <v>0</v>
      </c>
      <c r="K79" s="107" t="s">
        <v>103</v>
      </c>
      <c r="L79" s="148">
        <v>0</v>
      </c>
      <c r="M79" s="107" t="s">
        <v>103</v>
      </c>
      <c r="N79" s="148">
        <v>0</v>
      </c>
      <c r="O79" s="107" t="s">
        <v>103</v>
      </c>
    </row>
    <row r="80" spans="1:15" ht="78.75">
      <c r="A80" s="274" t="s">
        <v>298</v>
      </c>
      <c r="B80" s="276" t="s">
        <v>299</v>
      </c>
      <c r="C80" s="31" t="s">
        <v>443</v>
      </c>
      <c r="D80" s="18" t="s">
        <v>444</v>
      </c>
      <c r="E80" s="22">
        <v>0.9864</v>
      </c>
      <c r="F80" s="22">
        <v>0.9781</v>
      </c>
      <c r="G80" s="59">
        <v>99.15855636658556</v>
      </c>
      <c r="H80" s="22">
        <v>0.9781</v>
      </c>
      <c r="I80" s="22">
        <v>100</v>
      </c>
      <c r="J80" s="22">
        <v>0.9781</v>
      </c>
      <c r="K80" s="22">
        <v>100</v>
      </c>
      <c r="L80" s="22">
        <v>0.9781</v>
      </c>
      <c r="M80" s="22">
        <v>100</v>
      </c>
      <c r="N80" s="22">
        <v>0.9781</v>
      </c>
      <c r="O80" s="22">
        <v>100</v>
      </c>
    </row>
    <row r="81" spans="1:15" ht="15.75">
      <c r="A81" s="266"/>
      <c r="B81" s="266"/>
      <c r="C81" s="31" t="s">
        <v>431</v>
      </c>
      <c r="D81" s="21" t="s">
        <v>432</v>
      </c>
      <c r="E81" s="107" t="s">
        <v>103</v>
      </c>
      <c r="F81" s="148">
        <f>'Объем финансовых потребностей'!J58</f>
        <v>57371.12</v>
      </c>
      <c r="G81" s="107" t="s">
        <v>103</v>
      </c>
      <c r="H81" s="148">
        <f>'Объем финансовых потребностей'!M58</f>
        <v>60526.53</v>
      </c>
      <c r="I81" s="107" t="s">
        <v>103</v>
      </c>
      <c r="J81" s="148">
        <v>0</v>
      </c>
      <c r="K81" s="107" t="s">
        <v>103</v>
      </c>
      <c r="L81" s="148">
        <v>0</v>
      </c>
      <c r="M81" s="107" t="s">
        <v>103</v>
      </c>
      <c r="N81" s="148">
        <v>0</v>
      </c>
      <c r="O81" s="107" t="s">
        <v>103</v>
      </c>
    </row>
    <row r="82" spans="1:15" ht="15.75">
      <c r="A82" s="234" t="s">
        <v>75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</row>
    <row r="83" spans="1:15" ht="15.75">
      <c r="A83" s="49" t="s">
        <v>420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5.75">
      <c r="A84" s="22" t="s">
        <v>71</v>
      </c>
      <c r="B84" s="22" t="s">
        <v>104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5.75">
      <c r="A85" s="22" t="s">
        <v>72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5.75">
      <c r="A86" s="264" t="s">
        <v>76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</row>
    <row r="87" spans="1:15" ht="15.75">
      <c r="A87" s="22" t="s">
        <v>73</v>
      </c>
      <c r="B87" s="22" t="s">
        <v>104</v>
      </c>
      <c r="C87" s="31"/>
      <c r="D87" s="21"/>
      <c r="E87" s="146"/>
      <c r="F87" s="148"/>
      <c r="G87" s="146"/>
      <c r="H87" s="148"/>
      <c r="I87" s="146"/>
      <c r="J87" s="148"/>
      <c r="K87" s="146"/>
      <c r="L87" s="148"/>
      <c r="M87" s="146"/>
      <c r="N87" s="148"/>
      <c r="O87" s="146"/>
    </row>
    <row r="88" spans="1:15" ht="15.75">
      <c r="A88" s="22" t="s">
        <v>74</v>
      </c>
      <c r="B88" s="143"/>
      <c r="C88" s="31"/>
      <c r="D88" s="21"/>
      <c r="E88" s="146"/>
      <c r="F88" s="148"/>
      <c r="G88" s="146"/>
      <c r="H88" s="148"/>
      <c r="I88" s="146"/>
      <c r="J88" s="148"/>
      <c r="K88" s="146"/>
      <c r="L88" s="148"/>
      <c r="M88" s="146"/>
      <c r="N88" s="148"/>
      <c r="O88" s="146"/>
    </row>
    <row r="89" spans="1:15" ht="15.75">
      <c r="A89" s="78"/>
      <c r="B89" s="253" t="s">
        <v>445</v>
      </c>
      <c r="C89" s="271"/>
      <c r="D89" s="78"/>
      <c r="E89" s="78"/>
      <c r="F89" s="210">
        <f>+F81+F79+F77+F75+F69+F67+F65+F63+F61+F59+F57+F55+F46+F43+F42+F40+F38+F36+F34+F32+F30+F28+F26+F24+F22+F20+F18+F14+F12+F11+F10</f>
        <v>436754.11600000004</v>
      </c>
      <c r="G89" s="211"/>
      <c r="H89" s="210">
        <f>+H81+H79+H77+H75+H69+H67+H65+H63+H61+H59+H57+H55+H46+H43+H42+H40+H38+H36+H34+H32+H30+H28+H26+H24+H22+H20+H18+H14+H12+H11+H10</f>
        <v>319570.99000000005</v>
      </c>
      <c r="I89" s="211"/>
      <c r="J89" s="210">
        <f>+J81+J79+J77+J75+J69+J67+J65+J63+J61+J59+J57+J55+J46+J43+J42+J40+J38+J36+J34+J32+J30+J28+J26+J24+J22+J20+J18+J14+J12+J11+J10</f>
        <v>221945.77000000002</v>
      </c>
      <c r="K89" s="211"/>
      <c r="L89" s="210">
        <f>+L81+L79+L77+L75+L69+L67+L65+L63+L61+L59+L57+L55+L46+L43+L42+L40+L38+L36+L34+L32+L30+L28+L26+L24+L22+L20+L18+L14+L12+L11+L10</f>
        <v>219351.27</v>
      </c>
      <c r="M89" s="211"/>
      <c r="N89" s="210">
        <f>+N81+N79+N77+N75+N69+N67+N65+N63+N61+N59+N57+N55+N46+N43+N42+N40+N38+N36+N34+N32+N30+N28+N26+N24+N22+N20+N18+N14+N12+N11+N10</f>
        <v>210177.30748743692</v>
      </c>
      <c r="O89" s="78"/>
    </row>
    <row r="90" spans="1:15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.75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</row>
    <row r="92" spans="1:15" ht="15.75">
      <c r="A92" s="230"/>
      <c r="B92" s="229"/>
      <c r="C92" s="229"/>
      <c r="D92" s="229"/>
      <c r="E92" s="229"/>
      <c r="F92" s="229"/>
      <c r="G92" s="229"/>
      <c r="H92" s="229"/>
      <c r="I92" s="229"/>
      <c r="J92" s="152"/>
      <c r="K92" s="229"/>
      <c r="L92" s="64"/>
      <c r="M92" s="64"/>
      <c r="N92" s="229"/>
      <c r="O92" s="229"/>
    </row>
    <row r="93" spans="1:17" ht="15.75">
      <c r="A93" s="230"/>
      <c r="B93" s="229"/>
      <c r="C93" s="229"/>
      <c r="D93" s="229"/>
      <c r="E93" s="229"/>
      <c r="F93" s="229"/>
      <c r="G93" s="229"/>
      <c r="H93" s="229"/>
      <c r="I93" s="229"/>
      <c r="J93" s="153"/>
      <c r="K93" s="229"/>
      <c r="L93" s="64"/>
      <c r="M93" s="64"/>
      <c r="N93" s="229"/>
      <c r="O93" s="229"/>
      <c r="Q93" t="s">
        <v>151</v>
      </c>
    </row>
    <row r="94" spans="1:15" ht="15.75">
      <c r="A94" s="230"/>
      <c r="B94" s="229"/>
      <c r="C94" s="229"/>
      <c r="D94" s="229"/>
      <c r="E94" s="229"/>
      <c r="F94" s="229"/>
      <c r="G94" s="229"/>
      <c r="H94" s="229"/>
      <c r="I94" s="229"/>
      <c r="J94" s="152"/>
      <c r="K94" s="229"/>
      <c r="L94" s="64"/>
      <c r="M94" s="64"/>
      <c r="N94" s="229"/>
      <c r="O94" s="229"/>
    </row>
    <row r="95" spans="1:15" ht="15.75">
      <c r="A95" s="230"/>
      <c r="B95" s="229"/>
      <c r="C95" s="229"/>
      <c r="D95" s="229"/>
      <c r="E95" s="229"/>
      <c r="F95" s="229"/>
      <c r="G95" s="229"/>
      <c r="H95" s="229"/>
      <c r="I95" s="229"/>
      <c r="J95" s="152"/>
      <c r="K95" s="229"/>
      <c r="L95" s="64"/>
      <c r="M95" s="64"/>
      <c r="N95" s="229"/>
      <c r="O95" s="229"/>
    </row>
    <row r="96" spans="1:15" ht="15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15.7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</row>
    <row r="98" spans="1:15" ht="15.75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</row>
    <row r="99" spans="1:15" ht="15.75">
      <c r="A99" s="24"/>
      <c r="B99" s="25"/>
      <c r="C99" s="25"/>
      <c r="D99" s="25"/>
      <c r="E99" s="25"/>
      <c r="F99" s="25"/>
      <c r="G99" s="25"/>
      <c r="H99" s="50"/>
      <c r="I99" s="50"/>
      <c r="J99" s="50"/>
      <c r="K99" s="50"/>
      <c r="L99" s="50"/>
      <c r="M99" s="50"/>
      <c r="N99" s="50"/>
      <c r="O99" s="50"/>
    </row>
    <row r="100" spans="1:15" ht="15.75">
      <c r="A100" s="24"/>
      <c r="B100" s="25"/>
      <c r="C100" s="25"/>
      <c r="D100" s="25"/>
      <c r="E100" s="25"/>
      <c r="F100" s="25"/>
      <c r="G100" s="69"/>
      <c r="H100" s="69"/>
      <c r="I100" s="69"/>
      <c r="J100" s="69"/>
      <c r="K100" s="69"/>
      <c r="L100" s="69"/>
      <c r="M100" s="69"/>
      <c r="N100" s="50"/>
      <c r="O100" s="50"/>
    </row>
    <row r="101" spans="1:15" ht="15.75">
      <c r="A101" s="260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</row>
    <row r="102" spans="1:15" ht="15.75">
      <c r="A102" s="24"/>
      <c r="B102" s="25"/>
      <c r="C102" s="25"/>
      <c r="D102" s="25"/>
      <c r="E102" s="25"/>
      <c r="F102" s="25"/>
      <c r="G102" s="25"/>
      <c r="H102" s="50"/>
      <c r="I102" s="50"/>
      <c r="J102" s="50"/>
      <c r="K102" s="50"/>
      <c r="L102" s="50"/>
      <c r="M102" s="50"/>
      <c r="N102" s="50"/>
      <c r="O102" s="50"/>
    </row>
    <row r="103" spans="1:15" ht="15.75">
      <c r="A103" s="24"/>
      <c r="B103" s="25"/>
      <c r="C103" s="25"/>
      <c r="D103" s="25"/>
      <c r="E103" s="25"/>
      <c r="F103" s="25"/>
      <c r="G103" s="25"/>
      <c r="H103" s="50"/>
      <c r="I103" s="50"/>
      <c r="J103" s="50"/>
      <c r="K103" s="50"/>
      <c r="L103" s="50"/>
      <c r="M103" s="50"/>
      <c r="N103" s="50"/>
      <c r="O103" s="50"/>
    </row>
    <row r="104" spans="1:15" ht="15.75">
      <c r="A104" s="260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</row>
    <row r="105" spans="1:15" ht="15.75">
      <c r="A105" s="24"/>
      <c r="B105" s="25"/>
      <c r="C105" s="25"/>
      <c r="D105" s="25"/>
      <c r="E105" s="25"/>
      <c r="F105" s="25"/>
      <c r="G105" s="25"/>
      <c r="H105" s="50"/>
      <c r="I105" s="50"/>
      <c r="J105" s="50"/>
      <c r="K105" s="50"/>
      <c r="L105" s="50"/>
      <c r="M105" s="50"/>
      <c r="N105" s="50"/>
      <c r="O105" s="50"/>
    </row>
    <row r="106" spans="1:15" ht="15.75">
      <c r="A106" s="24"/>
      <c r="B106" s="25"/>
      <c r="C106" s="25"/>
      <c r="D106" s="25"/>
      <c r="E106" s="25"/>
      <c r="F106" s="25"/>
      <c r="G106" s="25"/>
      <c r="H106" s="50"/>
      <c r="I106" s="50"/>
      <c r="J106" s="50"/>
      <c r="K106" s="50"/>
      <c r="L106" s="50"/>
      <c r="M106" s="50"/>
      <c r="N106" s="50"/>
      <c r="O106" s="50"/>
    </row>
    <row r="107" spans="1:15" ht="15.75">
      <c r="A107" s="260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</row>
    <row r="108" spans="1:15" ht="15.75">
      <c r="A108" s="24"/>
      <c r="B108" s="25"/>
      <c r="C108" s="25"/>
      <c r="D108" s="25"/>
      <c r="E108" s="25"/>
      <c r="F108" s="25"/>
      <c r="G108" s="25"/>
      <c r="H108" s="50"/>
      <c r="I108" s="50"/>
      <c r="J108" s="50"/>
      <c r="K108" s="50"/>
      <c r="L108" s="50"/>
      <c r="M108" s="50"/>
      <c r="N108" s="50"/>
      <c r="O108" s="50"/>
    </row>
    <row r="109" spans="1:15" ht="15.75">
      <c r="A109" s="24"/>
      <c r="B109" s="25"/>
      <c r="C109" s="25"/>
      <c r="D109" s="25"/>
      <c r="E109" s="25"/>
      <c r="F109" s="25"/>
      <c r="G109" s="25"/>
      <c r="H109" s="50"/>
      <c r="I109" s="50"/>
      <c r="J109" s="50"/>
      <c r="K109" s="50"/>
      <c r="L109" s="50"/>
      <c r="M109" s="50"/>
      <c r="N109" s="50"/>
      <c r="O109" s="50"/>
    </row>
    <row r="110" spans="1:15" ht="15.7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</row>
    <row r="111" spans="1:15" ht="15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100"/>
      <c r="M111" s="100"/>
      <c r="N111" s="50"/>
      <c r="O111" s="50"/>
    </row>
    <row r="112" spans="1:15" ht="15.75">
      <c r="A112" s="25"/>
      <c r="B112" s="25"/>
      <c r="C112" s="25"/>
      <c r="D112" s="25"/>
      <c r="E112" s="25"/>
      <c r="F112" s="25"/>
      <c r="G112" s="25"/>
      <c r="H112" s="50"/>
      <c r="I112" s="50"/>
      <c r="J112" s="50"/>
      <c r="K112" s="50"/>
      <c r="L112" s="50"/>
      <c r="M112" s="50"/>
      <c r="N112" s="50"/>
      <c r="O112" s="50"/>
    </row>
    <row r="113" spans="1:15" ht="15.75">
      <c r="A113" s="25"/>
      <c r="B113" s="25"/>
      <c r="C113" s="25"/>
      <c r="D113" s="25"/>
      <c r="E113" s="25"/>
      <c r="F113" s="25"/>
      <c r="G113" s="25"/>
      <c r="H113" s="50"/>
      <c r="I113" s="50"/>
      <c r="J113" s="50"/>
      <c r="K113" s="50"/>
      <c r="L113" s="50"/>
      <c r="M113" s="50"/>
      <c r="N113" s="50"/>
      <c r="O113" s="50"/>
    </row>
    <row r="114" spans="1:15" ht="15.75">
      <c r="A114" s="260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</row>
    <row r="115" spans="1:15" ht="15.75">
      <c r="A115" s="25"/>
      <c r="B115" s="25"/>
      <c r="C115" s="25"/>
      <c r="D115" s="25"/>
      <c r="E115" s="25"/>
      <c r="F115" s="25"/>
      <c r="G115" s="25"/>
      <c r="H115" s="50"/>
      <c r="I115" s="50"/>
      <c r="J115" s="50"/>
      <c r="K115" s="50"/>
      <c r="L115" s="50"/>
      <c r="M115" s="50"/>
      <c r="N115" s="50"/>
      <c r="O115" s="50"/>
    </row>
    <row r="116" spans="1:15" ht="15.75">
      <c r="A116" s="25"/>
      <c r="B116" s="25"/>
      <c r="C116" s="25"/>
      <c r="D116" s="25"/>
      <c r="E116" s="25"/>
      <c r="F116" s="25"/>
      <c r="G116" s="25"/>
      <c r="H116" s="50"/>
      <c r="I116" s="50"/>
      <c r="J116" s="50"/>
      <c r="K116" s="50"/>
      <c r="L116" s="50"/>
      <c r="M116" s="50"/>
      <c r="N116" s="50"/>
      <c r="O116" s="50"/>
    </row>
    <row r="117" spans="1:15" ht="15.7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</row>
    <row r="118" spans="1:15" ht="15.75">
      <c r="A118" s="260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</row>
    <row r="119" spans="1:15" ht="15.75">
      <c r="A119" s="25"/>
      <c r="B119" s="25"/>
      <c r="C119" s="25"/>
      <c r="D119" s="25"/>
      <c r="E119" s="25"/>
      <c r="F119" s="25"/>
      <c r="G119" s="25"/>
      <c r="H119" s="50"/>
      <c r="I119" s="50"/>
      <c r="J119" s="50"/>
      <c r="K119" s="50"/>
      <c r="L119" s="50"/>
      <c r="M119" s="50"/>
      <c r="N119" s="50"/>
      <c r="O119" s="50"/>
    </row>
    <row r="120" spans="1:15" ht="15.75">
      <c r="A120" s="25"/>
      <c r="B120" s="25"/>
      <c r="C120" s="25"/>
      <c r="D120" s="25"/>
      <c r="E120" s="25"/>
      <c r="F120" s="25"/>
      <c r="G120" s="25"/>
      <c r="H120" s="50"/>
      <c r="I120" s="50"/>
      <c r="J120" s="50"/>
      <c r="K120" s="50"/>
      <c r="L120" s="50"/>
      <c r="M120" s="50"/>
      <c r="N120" s="50"/>
      <c r="O120" s="50"/>
    </row>
    <row r="121" spans="1:15" ht="15.75">
      <c r="A121" s="260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</row>
    <row r="122" spans="1:15" ht="15.75">
      <c r="A122" s="25"/>
      <c r="B122" s="25"/>
      <c r="C122" s="25"/>
      <c r="D122" s="25"/>
      <c r="E122" s="25"/>
      <c r="F122" s="25"/>
      <c r="G122" s="25"/>
      <c r="H122" s="50"/>
      <c r="I122" s="50"/>
      <c r="J122" s="50"/>
      <c r="K122" s="50"/>
      <c r="L122" s="50"/>
      <c r="M122" s="50"/>
      <c r="N122" s="50"/>
      <c r="O122" s="50"/>
    </row>
    <row r="123" spans="1:15" ht="15.75">
      <c r="A123" s="25"/>
      <c r="B123" s="25"/>
      <c r="C123" s="25"/>
      <c r="D123" s="25"/>
      <c r="E123" s="25"/>
      <c r="F123" s="25"/>
      <c r="G123" s="25"/>
      <c r="H123" s="50"/>
      <c r="I123" s="50"/>
      <c r="J123" s="50"/>
      <c r="K123" s="50"/>
      <c r="L123" s="50"/>
      <c r="M123" s="50"/>
      <c r="N123" s="50"/>
      <c r="O123" s="50"/>
    </row>
    <row r="124" spans="1:15" ht="15.75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</row>
    <row r="125" spans="1:15" ht="15.75">
      <c r="A125" s="25"/>
      <c r="B125" s="25"/>
      <c r="C125" s="25"/>
      <c r="D125" s="25"/>
      <c r="E125" s="25"/>
      <c r="F125" s="25"/>
      <c r="G125" s="25"/>
      <c r="H125" s="50"/>
      <c r="I125" s="50"/>
      <c r="J125" s="50"/>
      <c r="K125" s="50"/>
      <c r="L125" s="50"/>
      <c r="M125" s="50"/>
      <c r="N125" s="50"/>
      <c r="O125" s="50"/>
    </row>
    <row r="126" spans="1:15" ht="15.75">
      <c r="A126" s="25"/>
      <c r="B126" s="25"/>
      <c r="C126" s="25"/>
      <c r="D126" s="25"/>
      <c r="E126" s="25"/>
      <c r="F126" s="25"/>
      <c r="G126" s="25"/>
      <c r="H126" s="50"/>
      <c r="I126" s="50"/>
      <c r="J126" s="50"/>
      <c r="K126" s="50"/>
      <c r="L126" s="50"/>
      <c r="M126" s="50"/>
      <c r="N126" s="50"/>
      <c r="O126" s="50"/>
    </row>
    <row r="127" spans="1:15" ht="15.7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</row>
    <row r="128" spans="1:15" ht="15.75">
      <c r="A128" s="260"/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</row>
    <row r="129" spans="1:15" ht="15.75">
      <c r="A129" s="25"/>
      <c r="B129" s="25"/>
      <c r="C129" s="25"/>
      <c r="D129" s="25"/>
      <c r="E129" s="25"/>
      <c r="F129" s="25"/>
      <c r="G129" s="25"/>
      <c r="H129" s="50"/>
      <c r="I129" s="50"/>
      <c r="J129" s="50"/>
      <c r="K129" s="50"/>
      <c r="L129" s="50"/>
      <c r="M129" s="50"/>
      <c r="N129" s="50"/>
      <c r="O129" s="50"/>
    </row>
    <row r="130" spans="1:15" ht="15.75">
      <c r="A130" s="25"/>
      <c r="B130" s="25"/>
      <c r="C130" s="25"/>
      <c r="D130" s="25"/>
      <c r="E130" s="25"/>
      <c r="F130" s="25"/>
      <c r="G130" s="25"/>
      <c r="H130" s="50"/>
      <c r="I130" s="50"/>
      <c r="J130" s="50"/>
      <c r="K130" s="50"/>
      <c r="L130" s="50"/>
      <c r="M130" s="50"/>
      <c r="N130" s="50"/>
      <c r="O130" s="50"/>
    </row>
    <row r="131" spans="1:15" ht="15.75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</row>
    <row r="132" spans="1:15" ht="15.75">
      <c r="A132" s="25"/>
      <c r="B132" s="25"/>
      <c r="C132" s="25"/>
      <c r="D132" s="25"/>
      <c r="E132" s="25"/>
      <c r="F132" s="25"/>
      <c r="G132" s="25"/>
      <c r="H132" s="50"/>
      <c r="I132" s="50"/>
      <c r="J132" s="50"/>
      <c r="K132" s="50"/>
      <c r="L132" s="50"/>
      <c r="M132" s="50"/>
      <c r="N132" s="50"/>
      <c r="O132" s="50"/>
    </row>
    <row r="133" spans="1:15" ht="15.75">
      <c r="A133" s="25"/>
      <c r="B133" s="25"/>
      <c r="C133" s="25"/>
      <c r="D133" s="25"/>
      <c r="E133" s="25"/>
      <c r="F133" s="25"/>
      <c r="G133" s="25"/>
      <c r="H133" s="50"/>
      <c r="I133" s="50"/>
      <c r="J133" s="50"/>
      <c r="K133" s="50"/>
      <c r="L133" s="50"/>
      <c r="M133" s="50"/>
      <c r="N133" s="50"/>
      <c r="O133" s="50"/>
    </row>
    <row r="134" spans="1:15" ht="15.75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101"/>
      <c r="M134" s="101"/>
      <c r="N134" s="27"/>
      <c r="O134" s="27"/>
    </row>
    <row r="135" spans="1:15" ht="15.75">
      <c r="A135" s="230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64"/>
      <c r="M135" s="64"/>
      <c r="N135" s="229"/>
      <c r="O135" s="229"/>
    </row>
    <row r="136" spans="1:15" ht="15.75">
      <c r="A136" s="230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64"/>
      <c r="M136" s="64"/>
      <c r="N136" s="229"/>
      <c r="O136" s="229"/>
    </row>
    <row r="137" spans="1:15" ht="15.75">
      <c r="A137" s="230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64"/>
      <c r="M137" s="64"/>
      <c r="N137" s="229"/>
      <c r="O137" s="229"/>
    </row>
    <row r="138" spans="1:15" ht="15.75">
      <c r="A138" s="230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64"/>
      <c r="M138" s="64"/>
      <c r="N138" s="229"/>
      <c r="O138" s="229"/>
    </row>
    <row r="139" spans="1:15" ht="15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5.75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</row>
    <row r="141" spans="1:15" ht="15.75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</row>
    <row r="142" spans="1:15" ht="15.75">
      <c r="A142" s="24"/>
      <c r="B142" s="25"/>
      <c r="C142" s="25"/>
      <c r="D142" s="25"/>
      <c r="E142" s="25"/>
      <c r="F142" s="25"/>
      <c r="G142" s="25"/>
      <c r="H142" s="50"/>
      <c r="I142" s="50"/>
      <c r="J142" s="50"/>
      <c r="K142" s="50"/>
      <c r="L142" s="50"/>
      <c r="M142" s="50"/>
      <c r="N142" s="50"/>
      <c r="O142" s="50"/>
    </row>
    <row r="143" spans="1:15" ht="15.75">
      <c r="A143" s="24"/>
      <c r="B143" s="25"/>
      <c r="C143" s="25"/>
      <c r="D143" s="25"/>
      <c r="E143" s="25"/>
      <c r="F143" s="25"/>
      <c r="G143" s="69"/>
      <c r="H143" s="69"/>
      <c r="I143" s="69"/>
      <c r="J143" s="69"/>
      <c r="K143" s="69"/>
      <c r="L143" s="69"/>
      <c r="M143" s="69"/>
      <c r="N143" s="50"/>
      <c r="O143" s="50"/>
    </row>
    <row r="144" spans="1:15" ht="15.75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</row>
    <row r="145" spans="1:15" ht="15.75">
      <c r="A145" s="24"/>
      <c r="B145" s="25"/>
      <c r="C145" s="25"/>
      <c r="D145" s="25"/>
      <c r="E145" s="25"/>
      <c r="F145" s="25"/>
      <c r="G145" s="25"/>
      <c r="H145" s="50"/>
      <c r="I145" s="50"/>
      <c r="J145" s="50"/>
      <c r="K145" s="50"/>
      <c r="L145" s="50"/>
      <c r="M145" s="50"/>
      <c r="N145" s="50"/>
      <c r="O145" s="50"/>
    </row>
    <row r="146" spans="1:15" ht="15.75">
      <c r="A146" s="24"/>
      <c r="B146" s="25"/>
      <c r="C146" s="25"/>
      <c r="D146" s="25"/>
      <c r="E146" s="25"/>
      <c r="F146" s="25"/>
      <c r="G146" s="25"/>
      <c r="H146" s="50"/>
      <c r="I146" s="50"/>
      <c r="J146" s="50"/>
      <c r="K146" s="50"/>
      <c r="L146" s="50"/>
      <c r="M146" s="50"/>
      <c r="N146" s="50"/>
      <c r="O146" s="50"/>
    </row>
    <row r="147" spans="1:15" ht="15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100"/>
      <c r="M147" s="100"/>
      <c r="N147" s="50"/>
      <c r="O147" s="50"/>
    </row>
    <row r="148" spans="1:15" ht="15.75">
      <c r="A148" s="24"/>
      <c r="B148" s="25"/>
      <c r="C148" s="25"/>
      <c r="D148" s="25"/>
      <c r="E148" s="25"/>
      <c r="F148" s="25"/>
      <c r="G148" s="25"/>
      <c r="H148" s="50"/>
      <c r="I148" s="50"/>
      <c r="J148" s="50"/>
      <c r="K148" s="50"/>
      <c r="L148" s="50"/>
      <c r="M148" s="50"/>
      <c r="N148" s="50"/>
      <c r="O148" s="50"/>
    </row>
    <row r="149" spans="1:15" ht="15.75">
      <c r="A149" s="24"/>
      <c r="B149" s="25"/>
      <c r="C149" s="25"/>
      <c r="D149" s="25"/>
      <c r="E149" s="25"/>
      <c r="F149" s="25"/>
      <c r="G149" s="25"/>
      <c r="H149" s="50"/>
      <c r="I149" s="50"/>
      <c r="J149" s="50"/>
      <c r="K149" s="50"/>
      <c r="L149" s="50"/>
      <c r="M149" s="50"/>
      <c r="N149" s="50"/>
      <c r="O149" s="50"/>
    </row>
    <row r="150" spans="1:15" ht="15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</row>
    <row r="151" spans="1:15" ht="15.75">
      <c r="A151" s="24"/>
      <c r="B151" s="25"/>
      <c r="C151" s="25"/>
      <c r="D151" s="25"/>
      <c r="E151" s="25"/>
      <c r="F151" s="25"/>
      <c r="G151" s="25"/>
      <c r="H151" s="50"/>
      <c r="I151" s="50"/>
      <c r="J151" s="50"/>
      <c r="K151" s="50"/>
      <c r="L151" s="50"/>
      <c r="M151" s="50"/>
      <c r="N151" s="50"/>
      <c r="O151" s="50"/>
    </row>
    <row r="152" spans="1:15" ht="15.75">
      <c r="A152" s="24"/>
      <c r="B152" s="25"/>
      <c r="C152" s="25"/>
      <c r="D152" s="25"/>
      <c r="E152" s="25"/>
      <c r="F152" s="25"/>
      <c r="G152" s="25"/>
      <c r="H152" s="50"/>
      <c r="I152" s="50"/>
      <c r="J152" s="50"/>
      <c r="K152" s="50"/>
      <c r="L152" s="50"/>
      <c r="M152" s="50"/>
      <c r="N152" s="50"/>
      <c r="O152" s="50"/>
    </row>
    <row r="153" spans="1:15" ht="15.7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</row>
    <row r="154" spans="1:15" ht="15.75">
      <c r="A154" s="260"/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</row>
    <row r="155" spans="1:15" ht="15.75">
      <c r="A155" s="25"/>
      <c r="B155" s="25"/>
      <c r="C155" s="25"/>
      <c r="D155" s="25"/>
      <c r="E155" s="25"/>
      <c r="F155" s="25"/>
      <c r="G155" s="25"/>
      <c r="H155" s="50"/>
      <c r="I155" s="50"/>
      <c r="J155" s="50"/>
      <c r="K155" s="50"/>
      <c r="L155" s="50"/>
      <c r="M155" s="50"/>
      <c r="N155" s="50"/>
      <c r="O155" s="50"/>
    </row>
    <row r="156" spans="1:15" ht="15.75">
      <c r="A156" s="25"/>
      <c r="B156" s="25"/>
      <c r="C156" s="25"/>
      <c r="D156" s="25"/>
      <c r="E156" s="25"/>
      <c r="F156" s="25"/>
      <c r="G156" s="25"/>
      <c r="H156" s="50"/>
      <c r="I156" s="50"/>
      <c r="J156" s="50"/>
      <c r="K156" s="50"/>
      <c r="L156" s="50"/>
      <c r="M156" s="50"/>
      <c r="N156" s="50"/>
      <c r="O156" s="50"/>
    </row>
    <row r="157" spans="1:15" ht="15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</row>
    <row r="158" spans="1:15" ht="15.75">
      <c r="A158" s="25"/>
      <c r="B158" s="25"/>
      <c r="C158" s="25"/>
      <c r="D158" s="25"/>
      <c r="E158" s="25"/>
      <c r="F158" s="25"/>
      <c r="G158" s="25"/>
      <c r="H158" s="50"/>
      <c r="I158" s="50"/>
      <c r="J158" s="50"/>
      <c r="K158" s="50"/>
      <c r="L158" s="50"/>
      <c r="M158" s="50"/>
      <c r="N158" s="50"/>
      <c r="O158" s="50"/>
    </row>
    <row r="159" spans="1:15" ht="15.75">
      <c r="A159" s="25"/>
      <c r="B159" s="25"/>
      <c r="C159" s="25"/>
      <c r="D159" s="25"/>
      <c r="E159" s="25"/>
      <c r="F159" s="25"/>
      <c r="G159" s="25"/>
      <c r="H159" s="50"/>
      <c r="I159" s="50"/>
      <c r="J159" s="50"/>
      <c r="K159" s="50"/>
      <c r="L159" s="50"/>
      <c r="M159" s="50"/>
      <c r="N159" s="50"/>
      <c r="O159" s="50"/>
    </row>
    <row r="160" spans="1:15" ht="15.7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</row>
    <row r="161" spans="1:15" ht="15.75">
      <c r="A161" s="260"/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</row>
    <row r="162" spans="1:15" ht="15.75">
      <c r="A162" s="25"/>
      <c r="B162" s="25"/>
      <c r="C162" s="25"/>
      <c r="D162" s="25"/>
      <c r="E162" s="25"/>
      <c r="F162" s="25"/>
      <c r="G162" s="25"/>
      <c r="H162" s="50"/>
      <c r="I162" s="50"/>
      <c r="J162" s="50"/>
      <c r="K162" s="50"/>
      <c r="L162" s="50"/>
      <c r="M162" s="50"/>
      <c r="N162" s="50"/>
      <c r="O162" s="50"/>
    </row>
    <row r="163" spans="1:15" ht="15.75">
      <c r="A163" s="25"/>
      <c r="B163" s="25"/>
      <c r="C163" s="25"/>
      <c r="D163" s="25"/>
      <c r="E163" s="25"/>
      <c r="F163" s="25"/>
      <c r="G163" s="25"/>
      <c r="H163" s="50"/>
      <c r="I163" s="50"/>
      <c r="J163" s="50"/>
      <c r="K163" s="50"/>
      <c r="L163" s="50"/>
      <c r="M163" s="50"/>
      <c r="N163" s="50"/>
      <c r="O163" s="50"/>
    </row>
    <row r="164" spans="1:15" ht="15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</row>
    <row r="165" spans="1:15" ht="15.75">
      <c r="A165" s="25"/>
      <c r="B165" s="25"/>
      <c r="C165" s="25"/>
      <c r="D165" s="25"/>
      <c r="E165" s="25"/>
      <c r="F165" s="25"/>
      <c r="G165" s="25"/>
      <c r="H165" s="50"/>
      <c r="I165" s="50"/>
      <c r="J165" s="50"/>
      <c r="K165" s="50"/>
      <c r="L165" s="50"/>
      <c r="M165" s="50"/>
      <c r="N165" s="50"/>
      <c r="O165" s="50"/>
    </row>
    <row r="166" spans="1:15" ht="15.75">
      <c r="A166" s="25"/>
      <c r="B166" s="25"/>
      <c r="C166" s="25"/>
      <c r="D166" s="25"/>
      <c r="E166" s="25"/>
      <c r="F166" s="25"/>
      <c r="G166" s="25"/>
      <c r="H166" s="50"/>
      <c r="I166" s="50"/>
      <c r="J166" s="50"/>
      <c r="K166" s="50"/>
      <c r="L166" s="50"/>
      <c r="M166" s="50"/>
      <c r="N166" s="50"/>
      <c r="O166" s="50"/>
    </row>
    <row r="167" spans="1:15" ht="15.75">
      <c r="A167" s="273"/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</row>
    <row r="168" spans="1:15" ht="15.75">
      <c r="A168" s="25"/>
      <c r="B168" s="25"/>
      <c r="C168" s="25"/>
      <c r="D168" s="25"/>
      <c r="E168" s="25"/>
      <c r="F168" s="25"/>
      <c r="G168" s="25"/>
      <c r="H168" s="50"/>
      <c r="I168" s="50"/>
      <c r="J168" s="50"/>
      <c r="K168" s="50"/>
      <c r="L168" s="50"/>
      <c r="M168" s="50"/>
      <c r="N168" s="50"/>
      <c r="O168" s="50"/>
    </row>
    <row r="169" spans="1:15" ht="15.75">
      <c r="A169" s="25"/>
      <c r="B169" s="25"/>
      <c r="C169" s="25"/>
      <c r="D169" s="25"/>
      <c r="E169" s="25"/>
      <c r="F169" s="25"/>
      <c r="G169" s="25"/>
      <c r="H169" s="50"/>
      <c r="I169" s="50"/>
      <c r="J169" s="50"/>
      <c r="K169" s="50"/>
      <c r="L169" s="50"/>
      <c r="M169" s="50"/>
      <c r="N169" s="50"/>
      <c r="O169" s="50"/>
    </row>
    <row r="170" spans="1:15" ht="15.7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5" ht="15.75">
      <c r="A171" s="260"/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</row>
    <row r="172" spans="1:15" ht="15.75">
      <c r="A172" s="25"/>
      <c r="B172" s="25"/>
      <c r="C172" s="25"/>
      <c r="D172" s="25"/>
      <c r="E172" s="25"/>
      <c r="F172" s="25"/>
      <c r="G172" s="25"/>
      <c r="H172" s="50"/>
      <c r="I172" s="50"/>
      <c r="J172" s="50"/>
      <c r="K172" s="50"/>
      <c r="L172" s="50"/>
      <c r="M172" s="50"/>
      <c r="N172" s="50"/>
      <c r="O172" s="50"/>
    </row>
    <row r="173" spans="1:15" ht="15.75">
      <c r="A173" s="25"/>
      <c r="B173" s="25"/>
      <c r="C173" s="25"/>
      <c r="D173" s="25"/>
      <c r="E173" s="25"/>
      <c r="F173" s="25"/>
      <c r="G173" s="25"/>
      <c r="H173" s="50"/>
      <c r="I173" s="50"/>
      <c r="J173" s="50"/>
      <c r="K173" s="50"/>
      <c r="L173" s="50"/>
      <c r="M173" s="50"/>
      <c r="N173" s="50"/>
      <c r="O173" s="50"/>
    </row>
    <row r="174" spans="1:15" ht="15.75">
      <c r="A174" s="260"/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</row>
    <row r="175" spans="1:15" ht="15.75">
      <c r="A175" s="25"/>
      <c r="B175" s="25"/>
      <c r="C175" s="25"/>
      <c r="D175" s="25"/>
      <c r="E175" s="25"/>
      <c r="F175" s="25"/>
      <c r="G175" s="25"/>
      <c r="H175" s="50"/>
      <c r="I175" s="50"/>
      <c r="J175" s="50"/>
      <c r="K175" s="50"/>
      <c r="L175" s="50"/>
      <c r="M175" s="50"/>
      <c r="N175" s="50"/>
      <c r="O175" s="50"/>
    </row>
    <row r="176" spans="1:15" ht="15.75">
      <c r="A176" s="25"/>
      <c r="B176" s="25"/>
      <c r="C176" s="25"/>
      <c r="D176" s="25"/>
      <c r="E176" s="25"/>
      <c r="F176" s="25"/>
      <c r="G176" s="25"/>
      <c r="H176" s="50"/>
      <c r="I176" s="50"/>
      <c r="J176" s="50"/>
      <c r="K176" s="50"/>
      <c r="L176" s="50"/>
      <c r="M176" s="50"/>
      <c r="N176" s="50"/>
      <c r="O176" s="50"/>
    </row>
    <row r="177" spans="1:15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</sheetData>
  <sheetProtection/>
  <mergeCells count="135">
    <mergeCell ref="A171:O171"/>
    <mergeCell ref="A174:O174"/>
    <mergeCell ref="A1:O1"/>
    <mergeCell ref="A154:O154"/>
    <mergeCell ref="A157:O157"/>
    <mergeCell ref="A160:O160"/>
    <mergeCell ref="A161:O161"/>
    <mergeCell ref="A164:O164"/>
    <mergeCell ref="A167:O167"/>
    <mergeCell ref="A140:O140"/>
    <mergeCell ref="A141:O141"/>
    <mergeCell ref="A144:O144"/>
    <mergeCell ref="A147:K147"/>
    <mergeCell ref="A153:O153"/>
    <mergeCell ref="A128:O128"/>
    <mergeCell ref="A131:O131"/>
    <mergeCell ref="J135:J138"/>
    <mergeCell ref="K135:K138"/>
    <mergeCell ref="N135:N138"/>
    <mergeCell ref="A150:O150"/>
    <mergeCell ref="G135:G138"/>
    <mergeCell ref="A110:O110"/>
    <mergeCell ref="A114:O114"/>
    <mergeCell ref="A117:O117"/>
    <mergeCell ref="A118:O118"/>
    <mergeCell ref="A121:O121"/>
    <mergeCell ref="H135:H138"/>
    <mergeCell ref="I135:I138"/>
    <mergeCell ref="A135:A138"/>
    <mergeCell ref="D135:D138"/>
    <mergeCell ref="E135:E138"/>
    <mergeCell ref="A98:O98"/>
    <mergeCell ref="F92:F95"/>
    <mergeCell ref="G92:G95"/>
    <mergeCell ref="H92:H95"/>
    <mergeCell ref="I92:I95"/>
    <mergeCell ref="O135:O138"/>
    <mergeCell ref="B135:B138"/>
    <mergeCell ref="C135:C138"/>
    <mergeCell ref="A134:K134"/>
    <mergeCell ref="F135:F138"/>
    <mergeCell ref="A127:O127"/>
    <mergeCell ref="A101:O101"/>
    <mergeCell ref="A104:O104"/>
    <mergeCell ref="A107:O107"/>
    <mergeCell ref="K92:K95"/>
    <mergeCell ref="N92:N95"/>
    <mergeCell ref="O92:O95"/>
    <mergeCell ref="A97:O97"/>
    <mergeCell ref="A124:O124"/>
    <mergeCell ref="N3:N6"/>
    <mergeCell ref="O3:O6"/>
    <mergeCell ref="A16:K16"/>
    <mergeCell ref="D3:D6"/>
    <mergeCell ref="A111:K111"/>
    <mergeCell ref="A86:O86"/>
    <mergeCell ref="A91:O91"/>
    <mergeCell ref="E92:E95"/>
    <mergeCell ref="A82:O82"/>
    <mergeCell ref="A73:O73"/>
    <mergeCell ref="J3:J6"/>
    <mergeCell ref="K3:K6"/>
    <mergeCell ref="I3:I6"/>
    <mergeCell ref="A8:O8"/>
    <mergeCell ref="A13:O13"/>
    <mergeCell ref="A9:O9"/>
    <mergeCell ref="A3:A6"/>
    <mergeCell ref="L3:L6"/>
    <mergeCell ref="M3:M6"/>
    <mergeCell ref="F3:F6"/>
    <mergeCell ref="A92:A95"/>
    <mergeCell ref="B92:B95"/>
    <mergeCell ref="C92:C95"/>
    <mergeCell ref="D92:D95"/>
    <mergeCell ref="H3:H6"/>
    <mergeCell ref="B3:B6"/>
    <mergeCell ref="C3:C6"/>
    <mergeCell ref="E3:E6"/>
    <mergeCell ref="A70:O70"/>
    <mergeCell ref="G3:G6"/>
    <mergeCell ref="A68:A69"/>
    <mergeCell ref="B68:B69"/>
    <mergeCell ref="A74:A75"/>
    <mergeCell ref="A45:O45"/>
    <mergeCell ref="A48:O48"/>
    <mergeCell ref="A54:A55"/>
    <mergeCell ref="B54:B55"/>
    <mergeCell ref="A49:O49"/>
    <mergeCell ref="A52:O52"/>
    <mergeCell ref="A53:O53"/>
    <mergeCell ref="A64:A65"/>
    <mergeCell ref="B64:B65"/>
    <mergeCell ref="A66:A67"/>
    <mergeCell ref="B66:B67"/>
    <mergeCell ref="B17:B18"/>
    <mergeCell ref="B19:B20"/>
    <mergeCell ref="B21:B22"/>
    <mergeCell ref="B35:B36"/>
    <mergeCell ref="A60:A61"/>
    <mergeCell ref="B60:B61"/>
    <mergeCell ref="A62:A63"/>
    <mergeCell ref="B62:B63"/>
    <mergeCell ref="B23:B24"/>
    <mergeCell ref="B25:B26"/>
    <mergeCell ref="B27:B28"/>
    <mergeCell ref="A37:A38"/>
    <mergeCell ref="B39:B40"/>
    <mergeCell ref="B41:B42"/>
    <mergeCell ref="B33:B34"/>
    <mergeCell ref="A41:A42"/>
    <mergeCell ref="A17:A18"/>
    <mergeCell ref="A19:A20"/>
    <mergeCell ref="A21:A22"/>
    <mergeCell ref="A23:A24"/>
    <mergeCell ref="A25:A26"/>
    <mergeCell ref="B29:B30"/>
    <mergeCell ref="A56:A57"/>
    <mergeCell ref="B56:B57"/>
    <mergeCell ref="A58:A59"/>
    <mergeCell ref="B58:B59"/>
    <mergeCell ref="A27:A28"/>
    <mergeCell ref="A29:A30"/>
    <mergeCell ref="A31:A32"/>
    <mergeCell ref="A33:A34"/>
    <mergeCell ref="A35:A36"/>
    <mergeCell ref="B89:C89"/>
    <mergeCell ref="A2:O2"/>
    <mergeCell ref="A76:A77"/>
    <mergeCell ref="A78:A79"/>
    <mergeCell ref="A80:A81"/>
    <mergeCell ref="B74:B75"/>
    <mergeCell ref="B76:B77"/>
    <mergeCell ref="B78:B79"/>
    <mergeCell ref="B80:B81"/>
    <mergeCell ref="A39:A40"/>
  </mergeCells>
  <printOptions/>
  <pageMargins left="0.9055118110236221" right="0.5118110236220472" top="0.5511811023622047" bottom="0.5511811023622047" header="0.31496062992125984" footer="0.31496062992125984"/>
  <pageSetup fitToHeight="0" fitToWidth="1" horizontalDpi="600" verticalDpi="600" orientation="landscape" paperSize="9" scale="45" r:id="rId1"/>
  <rowBreaks count="2" manualBreakCount="2">
    <brk id="90" max="255" man="1"/>
    <brk id="1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127"/>
  <sheetViews>
    <sheetView view="pageBreakPreview" zoomScale="55" zoomScaleSheetLayoutView="5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1" sqref="S21"/>
    </sheetView>
  </sheetViews>
  <sheetFormatPr defaultColWidth="9.00390625" defaultRowHeight="12.75" outlineLevelRow="1" outlineLevelCol="1"/>
  <cols>
    <col min="1" max="1" width="6.125" style="189" customWidth="1"/>
    <col min="2" max="2" width="54.125" style="189" customWidth="1"/>
    <col min="3" max="3" width="11.75390625" style="189" customWidth="1" outlineLevel="1"/>
    <col min="4" max="4" width="8.25390625" style="189" customWidth="1" outlineLevel="1"/>
    <col min="5" max="8" width="7.25390625" style="189" customWidth="1" outlineLevel="1"/>
    <col min="9" max="9" width="6.75390625" style="189" customWidth="1" outlineLevel="1"/>
    <col min="10" max="10" width="13.75390625" style="189" customWidth="1" outlineLevel="1"/>
    <col min="11" max="11" width="16.00390625" style="189" customWidth="1" outlineLevel="1"/>
    <col min="12" max="12" width="15.75390625" style="189" customWidth="1" outlineLevel="1"/>
    <col min="13" max="13" width="12.125" style="189" customWidth="1" outlineLevel="1"/>
    <col min="14" max="24" width="15.75390625" style="189" customWidth="1" outlineLevel="1"/>
    <col min="25" max="25" width="12.25390625" style="189" customWidth="1" outlineLevel="1"/>
    <col min="26" max="26" width="15.75390625" style="189" customWidth="1" outlineLevel="1"/>
    <col min="27" max="27" width="15.00390625" style="189" customWidth="1" outlineLevel="1"/>
    <col min="28" max="28" width="9.125" style="189" customWidth="1" outlineLevel="1"/>
    <col min="29" max="29" width="11.875" style="189" customWidth="1" outlineLevel="1"/>
    <col min="30" max="30" width="14.75390625" style="189" customWidth="1" outlineLevel="1"/>
    <col min="31" max="31" width="14.75390625" style="189" customWidth="1"/>
    <col min="32" max="36" width="15.125" style="189" customWidth="1"/>
    <col min="37" max="37" width="0" style="189" hidden="1" customWidth="1"/>
    <col min="38" max="38" width="18.75390625" style="189" customWidth="1"/>
    <col min="39" max="16384" width="9.125" style="189" customWidth="1"/>
  </cols>
  <sheetData>
    <row r="1" spans="1:38" s="158" customFormat="1" ht="15.75" customHeight="1">
      <c r="A1" s="258" t="s">
        <v>453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</row>
    <row r="2" spans="1:38" s="158" customFormat="1" ht="12.75" customHeight="1">
      <c r="A2" s="282" t="s">
        <v>11</v>
      </c>
      <c r="B2" s="283" t="s">
        <v>78</v>
      </c>
      <c r="C2" s="284" t="s">
        <v>454</v>
      </c>
      <c r="D2" s="285"/>
      <c r="E2" s="285"/>
      <c r="F2" s="285"/>
      <c r="G2" s="285"/>
      <c r="H2" s="285"/>
      <c r="I2" s="285"/>
      <c r="J2" s="284" t="s">
        <v>455</v>
      </c>
      <c r="K2" s="285"/>
      <c r="L2" s="285"/>
      <c r="M2" s="285"/>
      <c r="N2" s="285"/>
      <c r="O2" s="285"/>
      <c r="P2" s="285"/>
      <c r="Q2" s="290"/>
      <c r="R2" s="284" t="s">
        <v>455</v>
      </c>
      <c r="S2" s="285"/>
      <c r="T2" s="285"/>
      <c r="U2" s="285"/>
      <c r="V2" s="285"/>
      <c r="W2" s="285"/>
      <c r="X2" s="285"/>
      <c r="Y2" s="285"/>
      <c r="Z2" s="290"/>
      <c r="AA2" s="284" t="s">
        <v>456</v>
      </c>
      <c r="AB2" s="285"/>
      <c r="AC2" s="290"/>
      <c r="AD2" s="296" t="s">
        <v>457</v>
      </c>
      <c r="AE2" s="284" t="s">
        <v>458</v>
      </c>
      <c r="AF2" s="285"/>
      <c r="AG2" s="285"/>
      <c r="AH2" s="285"/>
      <c r="AI2" s="285"/>
      <c r="AJ2" s="290"/>
      <c r="AK2" s="296" t="s">
        <v>459</v>
      </c>
      <c r="AL2" s="296" t="s">
        <v>460</v>
      </c>
    </row>
    <row r="3" spans="1:38" s="158" customFormat="1" ht="12.75" customHeight="1">
      <c r="A3" s="282"/>
      <c r="B3" s="283"/>
      <c r="C3" s="286"/>
      <c r="D3" s="287"/>
      <c r="E3" s="287"/>
      <c r="F3" s="287"/>
      <c r="G3" s="287"/>
      <c r="H3" s="287"/>
      <c r="I3" s="287"/>
      <c r="J3" s="288"/>
      <c r="K3" s="289"/>
      <c r="L3" s="289"/>
      <c r="M3" s="289"/>
      <c r="N3" s="289"/>
      <c r="O3" s="289"/>
      <c r="P3" s="289"/>
      <c r="Q3" s="291"/>
      <c r="R3" s="288"/>
      <c r="S3" s="289"/>
      <c r="T3" s="289"/>
      <c r="U3" s="289"/>
      <c r="V3" s="289"/>
      <c r="W3" s="289"/>
      <c r="X3" s="289"/>
      <c r="Y3" s="289"/>
      <c r="Z3" s="291"/>
      <c r="AA3" s="286"/>
      <c r="AB3" s="287"/>
      <c r="AC3" s="295"/>
      <c r="AD3" s="297"/>
      <c r="AE3" s="286"/>
      <c r="AF3" s="287"/>
      <c r="AG3" s="287"/>
      <c r="AH3" s="287"/>
      <c r="AI3" s="287"/>
      <c r="AJ3" s="295"/>
      <c r="AK3" s="297"/>
      <c r="AL3" s="297"/>
    </row>
    <row r="4" spans="1:38" s="158" customFormat="1" ht="15.75">
      <c r="A4" s="282"/>
      <c r="B4" s="283"/>
      <c r="C4" s="288"/>
      <c r="D4" s="289"/>
      <c r="E4" s="289"/>
      <c r="F4" s="289"/>
      <c r="G4" s="289"/>
      <c r="H4" s="289"/>
      <c r="I4" s="289"/>
      <c r="J4" s="296" t="s">
        <v>81</v>
      </c>
      <c r="K4" s="296" t="s">
        <v>461</v>
      </c>
      <c r="L4" s="292" t="s">
        <v>462</v>
      </c>
      <c r="M4" s="293"/>
      <c r="N4" s="294"/>
      <c r="O4" s="292" t="s">
        <v>463</v>
      </c>
      <c r="P4" s="293"/>
      <c r="Q4" s="294"/>
      <c r="R4" s="292" t="s">
        <v>464</v>
      </c>
      <c r="S4" s="293"/>
      <c r="T4" s="294"/>
      <c r="U4" s="292" t="s">
        <v>465</v>
      </c>
      <c r="V4" s="293"/>
      <c r="W4" s="294"/>
      <c r="X4" s="292" t="s">
        <v>466</v>
      </c>
      <c r="Y4" s="293"/>
      <c r="Z4" s="294"/>
      <c r="AA4" s="288"/>
      <c r="AB4" s="289"/>
      <c r="AC4" s="291"/>
      <c r="AD4" s="297"/>
      <c r="AE4" s="286"/>
      <c r="AF4" s="287"/>
      <c r="AG4" s="287"/>
      <c r="AH4" s="287"/>
      <c r="AI4" s="287"/>
      <c r="AJ4" s="295"/>
      <c r="AK4" s="297"/>
      <c r="AL4" s="297"/>
    </row>
    <row r="5" spans="1:38" s="158" customFormat="1" ht="78.75">
      <c r="A5" s="282"/>
      <c r="B5" s="283"/>
      <c r="C5" s="91" t="s">
        <v>81</v>
      </c>
      <c r="D5" s="91" t="s">
        <v>1</v>
      </c>
      <c r="E5" s="91" t="s">
        <v>462</v>
      </c>
      <c r="F5" s="91" t="s">
        <v>463</v>
      </c>
      <c r="G5" s="91" t="s">
        <v>464</v>
      </c>
      <c r="H5" s="91" t="s">
        <v>465</v>
      </c>
      <c r="I5" s="91" t="s">
        <v>466</v>
      </c>
      <c r="J5" s="298"/>
      <c r="K5" s="298"/>
      <c r="L5" s="91" t="s">
        <v>467</v>
      </c>
      <c r="M5" s="91" t="s">
        <v>468</v>
      </c>
      <c r="N5" s="91" t="s">
        <v>469</v>
      </c>
      <c r="O5" s="91" t="s">
        <v>467</v>
      </c>
      <c r="P5" s="91" t="s">
        <v>468</v>
      </c>
      <c r="Q5" s="91" t="s">
        <v>469</v>
      </c>
      <c r="R5" s="91" t="s">
        <v>467</v>
      </c>
      <c r="S5" s="91" t="s">
        <v>468</v>
      </c>
      <c r="T5" s="91" t="s">
        <v>469</v>
      </c>
      <c r="U5" s="91" t="s">
        <v>467</v>
      </c>
      <c r="V5" s="91" t="s">
        <v>468</v>
      </c>
      <c r="W5" s="91" t="s">
        <v>469</v>
      </c>
      <c r="X5" s="91" t="s">
        <v>467</v>
      </c>
      <c r="Y5" s="91" t="s">
        <v>468</v>
      </c>
      <c r="Z5" s="91" t="s">
        <v>469</v>
      </c>
      <c r="AA5" s="91" t="s">
        <v>470</v>
      </c>
      <c r="AB5" s="91" t="s">
        <v>471</v>
      </c>
      <c r="AC5" s="91" t="s">
        <v>472</v>
      </c>
      <c r="AD5" s="298"/>
      <c r="AE5" s="91" t="s">
        <v>1</v>
      </c>
      <c r="AF5" s="91" t="s">
        <v>462</v>
      </c>
      <c r="AG5" s="91" t="s">
        <v>463</v>
      </c>
      <c r="AH5" s="91" t="s">
        <v>464</v>
      </c>
      <c r="AI5" s="91" t="s">
        <v>465</v>
      </c>
      <c r="AJ5" s="91" t="s">
        <v>466</v>
      </c>
      <c r="AK5" s="298"/>
      <c r="AL5" s="298"/>
    </row>
    <row r="6" spans="1:38" s="158" customFormat="1" ht="15.75">
      <c r="A6" s="93">
        <v>1</v>
      </c>
      <c r="B6" s="93">
        <f aca="true" t="shared" si="0" ref="B6:AL6">1+A6</f>
        <v>2</v>
      </c>
      <c r="C6" s="93">
        <f t="shared" si="0"/>
        <v>3</v>
      </c>
      <c r="D6" s="93">
        <f t="shared" si="0"/>
        <v>4</v>
      </c>
      <c r="E6" s="93">
        <f t="shared" si="0"/>
        <v>5</v>
      </c>
      <c r="F6" s="93">
        <f t="shared" si="0"/>
        <v>6</v>
      </c>
      <c r="G6" s="93">
        <f t="shared" si="0"/>
        <v>7</v>
      </c>
      <c r="H6" s="93">
        <f t="shared" si="0"/>
        <v>8</v>
      </c>
      <c r="I6" s="93">
        <f t="shared" si="0"/>
        <v>9</v>
      </c>
      <c r="J6" s="93">
        <f t="shared" si="0"/>
        <v>10</v>
      </c>
      <c r="K6" s="93">
        <f t="shared" si="0"/>
        <v>11</v>
      </c>
      <c r="L6" s="93">
        <f t="shared" si="0"/>
        <v>12</v>
      </c>
      <c r="M6" s="93">
        <f t="shared" si="0"/>
        <v>13</v>
      </c>
      <c r="N6" s="93">
        <f t="shared" si="0"/>
        <v>14</v>
      </c>
      <c r="O6" s="93">
        <f t="shared" si="0"/>
        <v>15</v>
      </c>
      <c r="P6" s="93">
        <f t="shared" si="0"/>
        <v>16</v>
      </c>
      <c r="Q6" s="93">
        <f t="shared" si="0"/>
        <v>17</v>
      </c>
      <c r="R6" s="93">
        <f t="shared" si="0"/>
        <v>18</v>
      </c>
      <c r="S6" s="93">
        <f t="shared" si="0"/>
        <v>19</v>
      </c>
      <c r="T6" s="93">
        <f t="shared" si="0"/>
        <v>20</v>
      </c>
      <c r="U6" s="93">
        <f t="shared" si="0"/>
        <v>21</v>
      </c>
      <c r="V6" s="93">
        <f t="shared" si="0"/>
        <v>22</v>
      </c>
      <c r="W6" s="93">
        <f t="shared" si="0"/>
        <v>23</v>
      </c>
      <c r="X6" s="93">
        <f t="shared" si="0"/>
        <v>24</v>
      </c>
      <c r="Y6" s="93">
        <f t="shared" si="0"/>
        <v>25</v>
      </c>
      <c r="Z6" s="93">
        <f t="shared" si="0"/>
        <v>26</v>
      </c>
      <c r="AA6" s="93">
        <f t="shared" si="0"/>
        <v>27</v>
      </c>
      <c r="AB6" s="93">
        <f t="shared" si="0"/>
        <v>28</v>
      </c>
      <c r="AC6" s="93">
        <f t="shared" si="0"/>
        <v>29</v>
      </c>
      <c r="AD6" s="93">
        <f t="shared" si="0"/>
        <v>30</v>
      </c>
      <c r="AE6" s="93">
        <f t="shared" si="0"/>
        <v>31</v>
      </c>
      <c r="AF6" s="93">
        <f t="shared" si="0"/>
        <v>32</v>
      </c>
      <c r="AG6" s="93">
        <f t="shared" si="0"/>
        <v>33</v>
      </c>
      <c r="AH6" s="93">
        <f t="shared" si="0"/>
        <v>34</v>
      </c>
      <c r="AI6" s="93">
        <f t="shared" si="0"/>
        <v>35</v>
      </c>
      <c r="AJ6" s="93">
        <f t="shared" si="0"/>
        <v>36</v>
      </c>
      <c r="AK6" s="93">
        <f t="shared" si="0"/>
        <v>37</v>
      </c>
      <c r="AL6" s="93">
        <f t="shared" si="0"/>
        <v>38</v>
      </c>
    </row>
    <row r="7" spans="1:38" s="158" customFormat="1" ht="15.75">
      <c r="A7" s="165"/>
      <c r="B7" s="166"/>
      <c r="C7" s="299" t="s">
        <v>473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299" t="s">
        <v>473</v>
      </c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299" t="s">
        <v>473</v>
      </c>
      <c r="AF7" s="300"/>
      <c r="AG7" s="300"/>
      <c r="AH7" s="300"/>
      <c r="AI7" s="300"/>
      <c r="AJ7" s="300"/>
      <c r="AK7" s="300"/>
      <c r="AL7" s="300"/>
    </row>
    <row r="8" spans="1:38" s="158" customFormat="1" ht="73.5" customHeight="1">
      <c r="A8" s="93">
        <v>1</v>
      </c>
      <c r="B8" s="94" t="str">
        <f>+'[1]4. Объем фин. потребностей'!B10</f>
        <v>Строительство сети водопровода Д-150 мм, проходящего по ул. Энгельса с водоводом Д-600 мм, проходящим по ул. Первомайская</v>
      </c>
      <c r="C8" s="93" t="s">
        <v>4</v>
      </c>
      <c r="D8" s="168">
        <f aca="true" t="shared" si="1" ref="D8:D37">SUM(E8:I8)</f>
        <v>1</v>
      </c>
      <c r="E8" s="168">
        <v>1</v>
      </c>
      <c r="F8" s="168"/>
      <c r="G8" s="168"/>
      <c r="H8" s="168"/>
      <c r="I8" s="168"/>
      <c r="J8" s="91" t="s">
        <v>103</v>
      </c>
      <c r="K8" s="169" t="s">
        <v>103</v>
      </c>
      <c r="L8" s="93" t="s">
        <v>103</v>
      </c>
      <c r="M8" s="96" t="s">
        <v>103</v>
      </c>
      <c r="N8" s="98" t="s">
        <v>103</v>
      </c>
      <c r="O8" s="93" t="s">
        <v>103</v>
      </c>
      <c r="P8" s="170" t="s">
        <v>103</v>
      </c>
      <c r="Q8" s="98" t="s">
        <v>103</v>
      </c>
      <c r="R8" s="93" t="s">
        <v>103</v>
      </c>
      <c r="S8" s="171" t="s">
        <v>103</v>
      </c>
      <c r="T8" s="98" t="s">
        <v>103</v>
      </c>
      <c r="U8" s="93" t="s">
        <v>103</v>
      </c>
      <c r="V8" s="171" t="s">
        <v>103</v>
      </c>
      <c r="W8" s="170" t="s">
        <v>103</v>
      </c>
      <c r="X8" s="93" t="s">
        <v>103</v>
      </c>
      <c r="Y8" s="171" t="s">
        <v>103</v>
      </c>
      <c r="Z8" s="98" t="s">
        <v>103</v>
      </c>
      <c r="AA8" s="93" t="s">
        <v>103</v>
      </c>
      <c r="AB8" s="172" t="s">
        <v>103</v>
      </c>
      <c r="AC8" s="170" t="s">
        <v>103</v>
      </c>
      <c r="AD8" s="91">
        <v>30</v>
      </c>
      <c r="AE8" s="173">
        <f aca="true" t="shared" si="2" ref="AE8:AE26">SUM(AF8:AJ8)</f>
        <v>0.9122501329999999</v>
      </c>
      <c r="AF8" s="173">
        <f>+'[2]4. Объем фин. потребностей'!M10/1000</f>
        <v>0.9122501329999999</v>
      </c>
      <c r="AG8" s="173">
        <f>+'[2]4. Объем фин. потребностей'!P10/1000</f>
        <v>0</v>
      </c>
      <c r="AH8" s="173">
        <f>+'[2]4. Объем фин. потребностей'!S10/1000</f>
        <v>0</v>
      </c>
      <c r="AI8" s="173">
        <f>+'[2]4. Объем фин. потребностей'!V10/1000</f>
        <v>0</v>
      </c>
      <c r="AJ8" s="173">
        <f>+'[2]4. Объем фин. потребностей'!Y10/1000</f>
        <v>0</v>
      </c>
      <c r="AK8" s="91"/>
      <c r="AL8" s="173" t="str">
        <f>+'[2]4. Объем фин. потребностей'!AB10</f>
        <v>Плата за  подключение</v>
      </c>
    </row>
    <row r="9" spans="1:38" s="158" customFormat="1" ht="73.5" customHeight="1">
      <c r="A9" s="21">
        <f>1+A8</f>
        <v>2</v>
      </c>
      <c r="B9" s="23" t="str">
        <f>+'[1]4. Объем фин. потребностей'!B10</f>
        <v>Строительство сети водопровода Д-150 мм, проходящего по ул. Энгельса с водоводом Д-600 мм, проходящим по ул. Первомайская</v>
      </c>
      <c r="C9" s="21" t="s">
        <v>4</v>
      </c>
      <c r="D9" s="174">
        <f t="shared" si="1"/>
        <v>1</v>
      </c>
      <c r="E9" s="174"/>
      <c r="F9" s="174">
        <v>1</v>
      </c>
      <c r="G9" s="174"/>
      <c r="H9" s="174"/>
      <c r="I9" s="174"/>
      <c r="J9" s="91" t="s">
        <v>103</v>
      </c>
      <c r="K9" s="169" t="s">
        <v>103</v>
      </c>
      <c r="L9" s="93" t="s">
        <v>103</v>
      </c>
      <c r="M9" s="96" t="s">
        <v>103</v>
      </c>
      <c r="N9" s="98" t="s">
        <v>103</v>
      </c>
      <c r="O9" s="93" t="s">
        <v>103</v>
      </c>
      <c r="P9" s="170" t="s">
        <v>103</v>
      </c>
      <c r="Q9" s="98" t="s">
        <v>103</v>
      </c>
      <c r="R9" s="93" t="s">
        <v>103</v>
      </c>
      <c r="S9" s="171" t="s">
        <v>103</v>
      </c>
      <c r="T9" s="98" t="s">
        <v>103</v>
      </c>
      <c r="U9" s="93" t="s">
        <v>103</v>
      </c>
      <c r="V9" s="171" t="s">
        <v>103</v>
      </c>
      <c r="W9" s="170" t="s">
        <v>103</v>
      </c>
      <c r="X9" s="93" t="s">
        <v>103</v>
      </c>
      <c r="Y9" s="171" t="s">
        <v>103</v>
      </c>
      <c r="Z9" s="98" t="s">
        <v>103</v>
      </c>
      <c r="AA9" s="93" t="s">
        <v>103</v>
      </c>
      <c r="AB9" s="172" t="s">
        <v>103</v>
      </c>
      <c r="AC9" s="170" t="s">
        <v>103</v>
      </c>
      <c r="AD9" s="91">
        <v>30</v>
      </c>
      <c r="AE9" s="173">
        <f t="shared" si="2"/>
        <v>2.0735019405649995</v>
      </c>
      <c r="AF9" s="173">
        <f>+'[2]4. Объем фин. потребностей'!M11/1000</f>
        <v>0</v>
      </c>
      <c r="AG9" s="173">
        <f>+'[2]4. Объем фин. потребностей'!P11/1000</f>
        <v>2.0735019405649995</v>
      </c>
      <c r="AH9" s="173">
        <f>+'[2]4. Объем фин. потребностей'!S11/1000</f>
        <v>0</v>
      </c>
      <c r="AI9" s="173">
        <f>+'[2]4. Объем фин. потребностей'!V11/1000</f>
        <v>0</v>
      </c>
      <c r="AJ9" s="173">
        <f>+'[2]4. Объем фин. потребностей'!Y11/1000</f>
        <v>0</v>
      </c>
      <c r="AK9" s="21"/>
      <c r="AL9" s="173" t="str">
        <f>+'[2]4. Объем фин. потребностей'!AB11</f>
        <v>Плата за  подключение</v>
      </c>
    </row>
    <row r="10" spans="1:38" s="158" customFormat="1" ht="73.5" customHeight="1">
      <c r="A10" s="21">
        <f aca="true" t="shared" si="3" ref="A10:A38">1+A9</f>
        <v>3</v>
      </c>
      <c r="B10" s="23" t="str">
        <f>+'[1]4. Объем фин. потребностей'!B10</f>
        <v>Строительство сети водопровода Д-150 мм, проходящего по ул. Энгельса с водоводом Д-600 мм, проходящим по ул. Первомайская</v>
      </c>
      <c r="C10" s="21" t="s">
        <v>4</v>
      </c>
      <c r="D10" s="174">
        <f t="shared" si="1"/>
        <v>1</v>
      </c>
      <c r="E10" s="174">
        <v>1</v>
      </c>
      <c r="F10" s="175"/>
      <c r="G10" s="175"/>
      <c r="H10" s="175"/>
      <c r="I10" s="175"/>
      <c r="J10" s="91" t="s">
        <v>103</v>
      </c>
      <c r="K10" s="169" t="s">
        <v>103</v>
      </c>
      <c r="L10" s="93" t="s">
        <v>103</v>
      </c>
      <c r="M10" s="96" t="s">
        <v>103</v>
      </c>
      <c r="N10" s="98" t="s">
        <v>103</v>
      </c>
      <c r="O10" s="93" t="s">
        <v>103</v>
      </c>
      <c r="P10" s="170" t="s">
        <v>103</v>
      </c>
      <c r="Q10" s="98" t="s">
        <v>103</v>
      </c>
      <c r="R10" s="93" t="s">
        <v>103</v>
      </c>
      <c r="S10" s="171" t="s">
        <v>103</v>
      </c>
      <c r="T10" s="98" t="s">
        <v>103</v>
      </c>
      <c r="U10" s="93" t="s">
        <v>103</v>
      </c>
      <c r="V10" s="171" t="s">
        <v>103</v>
      </c>
      <c r="W10" s="170" t="s">
        <v>103</v>
      </c>
      <c r="X10" s="93" t="s">
        <v>103</v>
      </c>
      <c r="Y10" s="171" t="s">
        <v>103</v>
      </c>
      <c r="Z10" s="98" t="s">
        <v>103</v>
      </c>
      <c r="AA10" s="93" t="s">
        <v>103</v>
      </c>
      <c r="AB10" s="172" t="s">
        <v>103</v>
      </c>
      <c r="AC10" s="170" t="s">
        <v>103</v>
      </c>
      <c r="AD10" s="91">
        <v>30</v>
      </c>
      <c r="AE10" s="173">
        <f t="shared" si="2"/>
        <v>82.437065</v>
      </c>
      <c r="AF10" s="173">
        <f>+'[2]4. Объем фин. потребностей'!M12/1000</f>
        <v>82.437065</v>
      </c>
      <c r="AG10" s="173">
        <f>+'[2]4. Объем фин. потребностей'!P12/1000</f>
        <v>0</v>
      </c>
      <c r="AH10" s="173">
        <f>+'[2]4. Объем фин. потребностей'!S12/1000</f>
        <v>0</v>
      </c>
      <c r="AI10" s="173">
        <f>+'[2]4. Объем фин. потребностей'!V12/1000</f>
        <v>0</v>
      </c>
      <c r="AJ10" s="173">
        <f>+'[2]4. Объем фин. потребностей'!Y12/1000</f>
        <v>0</v>
      </c>
      <c r="AK10" s="21"/>
      <c r="AL10" s="173" t="str">
        <f>+'[2]4. Объем фин. потребностей'!AB12</f>
        <v>Индивидуальная плата за  подключение</v>
      </c>
    </row>
    <row r="11" spans="1:38" s="158" customFormat="1" ht="31.5">
      <c r="A11" s="21">
        <f t="shared" si="3"/>
        <v>4</v>
      </c>
      <c r="B11" s="23" t="str">
        <f>+'[1]4. Объем фин. потребностей'!B14</f>
        <v>Строительство ВНС пос.Ключевой</v>
      </c>
      <c r="C11" s="21" t="s">
        <v>4</v>
      </c>
      <c r="D11" s="174">
        <f t="shared" si="1"/>
        <v>1</v>
      </c>
      <c r="E11" s="175"/>
      <c r="F11" s="174">
        <v>1</v>
      </c>
      <c r="G11" s="175"/>
      <c r="H11" s="175"/>
      <c r="I11" s="175"/>
      <c r="J11" s="91" t="s">
        <v>103</v>
      </c>
      <c r="K11" s="169" t="s">
        <v>103</v>
      </c>
      <c r="L11" s="93" t="s">
        <v>103</v>
      </c>
      <c r="M11" s="96" t="s">
        <v>103</v>
      </c>
      <c r="N11" s="98" t="s">
        <v>103</v>
      </c>
      <c r="O11" s="93" t="s">
        <v>103</v>
      </c>
      <c r="P11" s="170" t="s">
        <v>103</v>
      </c>
      <c r="Q11" s="98" t="s">
        <v>103</v>
      </c>
      <c r="R11" s="93" t="s">
        <v>103</v>
      </c>
      <c r="S11" s="171" t="s">
        <v>103</v>
      </c>
      <c r="T11" s="98" t="s">
        <v>103</v>
      </c>
      <c r="U11" s="93" t="s">
        <v>103</v>
      </c>
      <c r="V11" s="171" t="s">
        <v>103</v>
      </c>
      <c r="W11" s="170" t="s">
        <v>103</v>
      </c>
      <c r="X11" s="93" t="s">
        <v>103</v>
      </c>
      <c r="Y11" s="171" t="s">
        <v>103</v>
      </c>
      <c r="Z11" s="98" t="s">
        <v>103</v>
      </c>
      <c r="AA11" s="93" t="s">
        <v>103</v>
      </c>
      <c r="AB11" s="172" t="s">
        <v>103</v>
      </c>
      <c r="AC11" s="170" t="s">
        <v>103</v>
      </c>
      <c r="AD11" s="91">
        <v>30</v>
      </c>
      <c r="AE11" s="173">
        <f t="shared" si="2"/>
        <v>5.003279651184999</v>
      </c>
      <c r="AF11" s="173">
        <f>+'[2]4. Объем фин. потребностей'!M14/1000</f>
        <v>0</v>
      </c>
      <c r="AG11" s="173">
        <f>+'[2]4. Объем фин. потребностей'!P14/1000</f>
        <v>5.003279651184999</v>
      </c>
      <c r="AH11" s="173">
        <f>+'[2]4. Объем фин. потребностей'!S14/1000</f>
        <v>0</v>
      </c>
      <c r="AI11" s="173">
        <f>+'[2]4. Объем фин. потребностей'!V14/1000</f>
        <v>0</v>
      </c>
      <c r="AJ11" s="173">
        <f>+'[2]4. Объем фин. потребностей'!Y14/1000</f>
        <v>0</v>
      </c>
      <c r="AK11" s="21"/>
      <c r="AL11" s="173" t="str">
        <f>+'[2]4. Объем фин. потребностей'!AB14</f>
        <v>Плата за  подключение</v>
      </c>
    </row>
    <row r="12" spans="1:38" s="158" customFormat="1" ht="31.5">
      <c r="A12" s="21">
        <f t="shared" si="3"/>
        <v>5</v>
      </c>
      <c r="B12" s="23" t="str">
        <f>+'[1]4. Объем фин. потребностей'!B17</f>
        <v>Реконструкция водопровода по ул. Молодежная </v>
      </c>
      <c r="C12" s="21" t="s">
        <v>4</v>
      </c>
      <c r="D12" s="174">
        <f t="shared" si="1"/>
        <v>1</v>
      </c>
      <c r="E12" s="174">
        <v>1</v>
      </c>
      <c r="F12" s="175"/>
      <c r="G12" s="175"/>
      <c r="H12" s="175"/>
      <c r="I12" s="175"/>
      <c r="J12" s="91" t="s">
        <v>103</v>
      </c>
      <c r="K12" s="169" t="s">
        <v>103</v>
      </c>
      <c r="L12" s="93" t="s">
        <v>103</v>
      </c>
      <c r="M12" s="96" t="s">
        <v>103</v>
      </c>
      <c r="N12" s="98" t="s">
        <v>103</v>
      </c>
      <c r="O12" s="93" t="s">
        <v>103</v>
      </c>
      <c r="P12" s="170" t="s">
        <v>103</v>
      </c>
      <c r="Q12" s="98" t="s">
        <v>103</v>
      </c>
      <c r="R12" s="93" t="s">
        <v>103</v>
      </c>
      <c r="S12" s="171" t="s">
        <v>103</v>
      </c>
      <c r="T12" s="98" t="s">
        <v>103</v>
      </c>
      <c r="U12" s="93" t="s">
        <v>103</v>
      </c>
      <c r="V12" s="171" t="s">
        <v>103</v>
      </c>
      <c r="W12" s="170" t="s">
        <v>103</v>
      </c>
      <c r="X12" s="93" t="s">
        <v>103</v>
      </c>
      <c r="Y12" s="171" t="s">
        <v>103</v>
      </c>
      <c r="Z12" s="98" t="s">
        <v>103</v>
      </c>
      <c r="AA12" s="93" t="s">
        <v>103</v>
      </c>
      <c r="AB12" s="172" t="s">
        <v>103</v>
      </c>
      <c r="AC12" s="170" t="s">
        <v>103</v>
      </c>
      <c r="AD12" s="91">
        <v>30</v>
      </c>
      <c r="AE12" s="173">
        <f t="shared" si="2"/>
        <v>1.7524857459999998</v>
      </c>
      <c r="AF12" s="173">
        <f>+'[2]4. Объем фин. потребностей'!M17/1000</f>
        <v>1.7524857459999998</v>
      </c>
      <c r="AG12" s="173">
        <f>+'[2]4. Объем фин. потребностей'!P17/1000</f>
        <v>0</v>
      </c>
      <c r="AH12" s="173">
        <f>+'[2]4. Объем фин. потребностей'!S17/1000</f>
        <v>0</v>
      </c>
      <c r="AI12" s="173">
        <f>+'[2]4. Объем фин. потребностей'!V17/1000</f>
        <v>0</v>
      </c>
      <c r="AJ12" s="173">
        <f>+'[2]4. Объем фин. потребностей'!Y17/1000</f>
        <v>0</v>
      </c>
      <c r="AK12" s="21"/>
      <c r="AL12" s="173" t="str">
        <f>+'[2]4. Объем фин. потребностей'!AB17</f>
        <v>Плата за  подключение</v>
      </c>
    </row>
    <row r="13" spans="1:38" s="158" customFormat="1" ht="31.5">
      <c r="A13" s="21">
        <f t="shared" si="3"/>
        <v>6</v>
      </c>
      <c r="B13" s="23" t="str">
        <f>+'[1]4. Объем фин. потребностей'!B18</f>
        <v>Реконструкция водопровода по ул. Бакунина</v>
      </c>
      <c r="C13" s="21" t="s">
        <v>4</v>
      </c>
      <c r="D13" s="174">
        <f t="shared" si="1"/>
        <v>1</v>
      </c>
      <c r="E13" s="174">
        <v>1</v>
      </c>
      <c r="F13" s="175"/>
      <c r="G13" s="175"/>
      <c r="H13" s="175"/>
      <c r="I13" s="175"/>
      <c r="J13" s="91" t="s">
        <v>103</v>
      </c>
      <c r="K13" s="169" t="s">
        <v>103</v>
      </c>
      <c r="L13" s="93" t="s">
        <v>103</v>
      </c>
      <c r="M13" s="96" t="s">
        <v>103</v>
      </c>
      <c r="N13" s="98" t="s">
        <v>103</v>
      </c>
      <c r="O13" s="93" t="s">
        <v>103</v>
      </c>
      <c r="P13" s="170" t="s">
        <v>103</v>
      </c>
      <c r="Q13" s="98" t="s">
        <v>103</v>
      </c>
      <c r="R13" s="93" t="s">
        <v>103</v>
      </c>
      <c r="S13" s="171" t="s">
        <v>103</v>
      </c>
      <c r="T13" s="98" t="s">
        <v>103</v>
      </c>
      <c r="U13" s="93" t="s">
        <v>103</v>
      </c>
      <c r="V13" s="171" t="s">
        <v>103</v>
      </c>
      <c r="W13" s="170" t="s">
        <v>103</v>
      </c>
      <c r="X13" s="93" t="s">
        <v>103</v>
      </c>
      <c r="Y13" s="171" t="s">
        <v>103</v>
      </c>
      <c r="Z13" s="98" t="s">
        <v>103</v>
      </c>
      <c r="AA13" s="93" t="s">
        <v>103</v>
      </c>
      <c r="AB13" s="172" t="s">
        <v>103</v>
      </c>
      <c r="AC13" s="170" t="s">
        <v>103</v>
      </c>
      <c r="AD13" s="91">
        <v>30</v>
      </c>
      <c r="AE13" s="173">
        <f t="shared" si="2"/>
        <v>2.518121379</v>
      </c>
      <c r="AF13" s="173">
        <f>+'[2]4. Объем фин. потребностей'!M18/1000</f>
        <v>2.518121379</v>
      </c>
      <c r="AG13" s="173">
        <f>+'[2]4. Объем фин. потребностей'!P18/1000</f>
        <v>0</v>
      </c>
      <c r="AH13" s="173">
        <f>+'[2]4. Объем фин. потребностей'!S18/1000</f>
        <v>0</v>
      </c>
      <c r="AI13" s="173">
        <f>+'[2]4. Объем фин. потребностей'!V18/1000</f>
        <v>0</v>
      </c>
      <c r="AJ13" s="173">
        <f>+'[2]4. Объем фин. потребностей'!Y18/1000</f>
        <v>0</v>
      </c>
      <c r="AK13" s="21"/>
      <c r="AL13" s="173" t="str">
        <f>+'[2]4. Объем фин. потребностей'!AB18</f>
        <v>Плата за  подключение</v>
      </c>
    </row>
    <row r="14" spans="1:38" s="158" customFormat="1" ht="31.5">
      <c r="A14" s="21">
        <f t="shared" si="3"/>
        <v>7</v>
      </c>
      <c r="B14" s="23" t="str">
        <f>+'[1]4. Объем фин. потребностей'!B19</f>
        <v>Реконструкция водопровода по ул. Логина Фрикке</v>
      </c>
      <c r="C14" s="21" t="s">
        <v>4</v>
      </c>
      <c r="D14" s="174">
        <f t="shared" si="1"/>
        <v>1</v>
      </c>
      <c r="E14" s="174">
        <v>1</v>
      </c>
      <c r="F14" s="175"/>
      <c r="G14" s="175"/>
      <c r="H14" s="175"/>
      <c r="I14" s="175"/>
      <c r="J14" s="91" t="s">
        <v>103</v>
      </c>
      <c r="K14" s="169" t="s">
        <v>103</v>
      </c>
      <c r="L14" s="93" t="s">
        <v>103</v>
      </c>
      <c r="M14" s="96" t="s">
        <v>103</v>
      </c>
      <c r="N14" s="98" t="s">
        <v>103</v>
      </c>
      <c r="O14" s="93" t="s">
        <v>103</v>
      </c>
      <c r="P14" s="170" t="s">
        <v>103</v>
      </c>
      <c r="Q14" s="98" t="s">
        <v>103</v>
      </c>
      <c r="R14" s="93" t="s">
        <v>103</v>
      </c>
      <c r="S14" s="171" t="s">
        <v>103</v>
      </c>
      <c r="T14" s="98" t="s">
        <v>103</v>
      </c>
      <c r="U14" s="93" t="s">
        <v>103</v>
      </c>
      <c r="V14" s="171" t="s">
        <v>103</v>
      </c>
      <c r="W14" s="170" t="s">
        <v>103</v>
      </c>
      <c r="X14" s="93" t="s">
        <v>103</v>
      </c>
      <c r="Y14" s="171" t="s">
        <v>103</v>
      </c>
      <c r="Z14" s="98" t="s">
        <v>103</v>
      </c>
      <c r="AA14" s="93" t="s">
        <v>103</v>
      </c>
      <c r="AB14" s="172" t="s">
        <v>103</v>
      </c>
      <c r="AC14" s="170" t="s">
        <v>103</v>
      </c>
      <c r="AD14" s="91">
        <v>30</v>
      </c>
      <c r="AE14" s="173">
        <f t="shared" si="2"/>
        <v>6.978793446</v>
      </c>
      <c r="AF14" s="173">
        <f>+'[2]4. Объем фин. потребностей'!M19/1000</f>
        <v>6.978793446</v>
      </c>
      <c r="AG14" s="173">
        <f>+'[2]4. Объем фин. потребностей'!P19/1000</f>
        <v>0</v>
      </c>
      <c r="AH14" s="173">
        <f>+'[2]4. Объем фин. потребностей'!S19/1000</f>
        <v>0</v>
      </c>
      <c r="AI14" s="173">
        <f>+'[2]4. Объем фин. потребностей'!V19/1000</f>
        <v>0</v>
      </c>
      <c r="AJ14" s="173">
        <f>+'[2]4. Объем фин. потребностей'!Y19/1000</f>
        <v>0</v>
      </c>
      <c r="AK14" s="21"/>
      <c r="AL14" s="173" t="str">
        <f>+'[2]4. Объем фин. потребностей'!AB19</f>
        <v>Плата за  подключение</v>
      </c>
    </row>
    <row r="15" spans="1:38" s="158" customFormat="1" ht="31.5">
      <c r="A15" s="21">
        <f t="shared" si="3"/>
        <v>8</v>
      </c>
      <c r="B15" s="23" t="str">
        <f>+'[1]4. Объем фин. потребностей'!B20</f>
        <v>Реконструкция водопровода по ул.Ветеринарная с закольцовкой с Южным парком</v>
      </c>
      <c r="C15" s="21" t="s">
        <v>4</v>
      </c>
      <c r="D15" s="174">
        <f t="shared" si="1"/>
        <v>1</v>
      </c>
      <c r="E15" s="174">
        <v>1</v>
      </c>
      <c r="F15" s="175"/>
      <c r="G15" s="175"/>
      <c r="H15" s="175"/>
      <c r="I15" s="175"/>
      <c r="J15" s="91" t="s">
        <v>103</v>
      </c>
      <c r="K15" s="169" t="s">
        <v>103</v>
      </c>
      <c r="L15" s="93" t="s">
        <v>103</v>
      </c>
      <c r="M15" s="96" t="s">
        <v>103</v>
      </c>
      <c r="N15" s="98" t="s">
        <v>103</v>
      </c>
      <c r="O15" s="93" t="s">
        <v>103</v>
      </c>
      <c r="P15" s="170" t="s">
        <v>103</v>
      </c>
      <c r="Q15" s="98" t="s">
        <v>103</v>
      </c>
      <c r="R15" s="93" t="s">
        <v>103</v>
      </c>
      <c r="S15" s="171" t="s">
        <v>103</v>
      </c>
      <c r="T15" s="98" t="s">
        <v>103</v>
      </c>
      <c r="U15" s="93" t="s">
        <v>103</v>
      </c>
      <c r="V15" s="171" t="s">
        <v>103</v>
      </c>
      <c r="W15" s="170" t="s">
        <v>103</v>
      </c>
      <c r="X15" s="93" t="s">
        <v>103</v>
      </c>
      <c r="Y15" s="171" t="s">
        <v>103</v>
      </c>
      <c r="Z15" s="98" t="s">
        <v>103</v>
      </c>
      <c r="AA15" s="93" t="s">
        <v>103</v>
      </c>
      <c r="AB15" s="172" t="s">
        <v>103</v>
      </c>
      <c r="AC15" s="170" t="s">
        <v>103</v>
      </c>
      <c r="AD15" s="91">
        <v>30</v>
      </c>
      <c r="AE15" s="173">
        <f t="shared" si="2"/>
        <v>14.669819112999999</v>
      </c>
      <c r="AF15" s="173">
        <f>+'[2]4. Объем фин. потребностей'!M20/1000</f>
        <v>14.669819112999999</v>
      </c>
      <c r="AG15" s="173">
        <f>+'[2]4. Объем фин. потребностей'!P20/1000</f>
        <v>0</v>
      </c>
      <c r="AH15" s="173">
        <f>+'[2]4. Объем фин. потребностей'!S20/1000</f>
        <v>0</v>
      </c>
      <c r="AI15" s="173">
        <f>+'[2]4. Объем фин. потребностей'!V20/1000</f>
        <v>0</v>
      </c>
      <c r="AJ15" s="173">
        <f>+'[2]4. Объем фин. потребностей'!Y20/1000</f>
        <v>0</v>
      </c>
      <c r="AK15" s="21"/>
      <c r="AL15" s="173" t="str">
        <f>+'[2]4. Объем фин. потребностей'!AB20</f>
        <v>Плата за  подключение</v>
      </c>
    </row>
    <row r="16" spans="1:38" s="158" customFormat="1" ht="31.5">
      <c r="A16" s="21">
        <f t="shared" si="3"/>
        <v>9</v>
      </c>
      <c r="B16" s="23" t="str">
        <f>+'[1]4. Объем фин. потребностей'!B21</f>
        <v>Реконструкция участка водовода питьевой воды Д-500 мм по ул. Облепиховая</v>
      </c>
      <c r="C16" s="21" t="s">
        <v>4</v>
      </c>
      <c r="D16" s="174">
        <f t="shared" si="1"/>
        <v>1</v>
      </c>
      <c r="E16" s="174">
        <v>1</v>
      </c>
      <c r="F16" s="175"/>
      <c r="G16" s="175"/>
      <c r="H16" s="175"/>
      <c r="I16" s="175"/>
      <c r="J16" s="91" t="s">
        <v>103</v>
      </c>
      <c r="K16" s="169" t="s">
        <v>103</v>
      </c>
      <c r="L16" s="93" t="s">
        <v>103</v>
      </c>
      <c r="M16" s="96" t="s">
        <v>103</v>
      </c>
      <c r="N16" s="98" t="s">
        <v>103</v>
      </c>
      <c r="O16" s="93" t="s">
        <v>103</v>
      </c>
      <c r="P16" s="170" t="s">
        <v>103</v>
      </c>
      <c r="Q16" s="98" t="s">
        <v>103</v>
      </c>
      <c r="R16" s="93" t="s">
        <v>103</v>
      </c>
      <c r="S16" s="171" t="s">
        <v>103</v>
      </c>
      <c r="T16" s="98" t="s">
        <v>103</v>
      </c>
      <c r="U16" s="93" t="s">
        <v>103</v>
      </c>
      <c r="V16" s="171" t="s">
        <v>103</v>
      </c>
      <c r="W16" s="170" t="s">
        <v>103</v>
      </c>
      <c r="X16" s="93" t="s">
        <v>103</v>
      </c>
      <c r="Y16" s="171" t="s">
        <v>103</v>
      </c>
      <c r="Z16" s="98" t="s">
        <v>103</v>
      </c>
      <c r="AA16" s="93" t="s">
        <v>103</v>
      </c>
      <c r="AB16" s="172" t="s">
        <v>103</v>
      </c>
      <c r="AC16" s="170" t="s">
        <v>103</v>
      </c>
      <c r="AD16" s="91">
        <v>30</v>
      </c>
      <c r="AE16" s="173">
        <f t="shared" si="2"/>
        <v>1.0335313289999999</v>
      </c>
      <c r="AF16" s="173">
        <f>+'[2]4. Объем фин. потребностей'!M21/1000</f>
        <v>1.0335313289999999</v>
      </c>
      <c r="AG16" s="173">
        <f>+'[2]4. Объем фин. потребностей'!P21/1000</f>
        <v>0</v>
      </c>
      <c r="AH16" s="173">
        <f>+'[2]4. Объем фин. потребностей'!S21/1000</f>
        <v>0</v>
      </c>
      <c r="AI16" s="173">
        <f>+'[2]4. Объем фин. потребностей'!V21/1000</f>
        <v>0</v>
      </c>
      <c r="AJ16" s="173">
        <f>+'[2]4. Объем фин. потребностей'!Y21/1000</f>
        <v>0</v>
      </c>
      <c r="AK16" s="21"/>
      <c r="AL16" s="173" t="str">
        <f>+'[2]4. Объем фин. потребностей'!AB21</f>
        <v>Плата за  подключение</v>
      </c>
    </row>
    <row r="17" spans="1:38" s="158" customFormat="1" ht="31.5">
      <c r="A17" s="21">
        <f t="shared" si="3"/>
        <v>10</v>
      </c>
      <c r="B17" s="23" t="str">
        <f>+'[1]4. Объем фин. потребностей'!B22</f>
        <v>Реконструкция водопровода по ул. Калинина от ул.Чехова до №70</v>
      </c>
      <c r="C17" s="21" t="s">
        <v>4</v>
      </c>
      <c r="D17" s="174">
        <f t="shared" si="1"/>
        <v>1</v>
      </c>
      <c r="E17" s="174">
        <v>1</v>
      </c>
      <c r="F17" s="175"/>
      <c r="G17" s="175"/>
      <c r="H17" s="175"/>
      <c r="I17" s="175"/>
      <c r="J17" s="91" t="s">
        <v>103</v>
      </c>
      <c r="K17" s="169" t="s">
        <v>103</v>
      </c>
      <c r="L17" s="93" t="s">
        <v>103</v>
      </c>
      <c r="M17" s="96" t="s">
        <v>103</v>
      </c>
      <c r="N17" s="98" t="s">
        <v>103</v>
      </c>
      <c r="O17" s="93" t="s">
        <v>103</v>
      </c>
      <c r="P17" s="170" t="s">
        <v>103</v>
      </c>
      <c r="Q17" s="98" t="s">
        <v>103</v>
      </c>
      <c r="R17" s="93" t="s">
        <v>103</v>
      </c>
      <c r="S17" s="171" t="s">
        <v>103</v>
      </c>
      <c r="T17" s="98" t="s">
        <v>103</v>
      </c>
      <c r="U17" s="93" t="s">
        <v>103</v>
      </c>
      <c r="V17" s="171" t="s">
        <v>103</v>
      </c>
      <c r="W17" s="170" t="s">
        <v>103</v>
      </c>
      <c r="X17" s="93" t="s">
        <v>103</v>
      </c>
      <c r="Y17" s="171" t="s">
        <v>103</v>
      </c>
      <c r="Z17" s="98" t="s">
        <v>103</v>
      </c>
      <c r="AA17" s="93" t="s">
        <v>103</v>
      </c>
      <c r="AB17" s="172" t="s">
        <v>103</v>
      </c>
      <c r="AC17" s="170" t="s">
        <v>103</v>
      </c>
      <c r="AD17" s="91">
        <v>30</v>
      </c>
      <c r="AE17" s="173">
        <f t="shared" si="2"/>
        <v>6.094076359999999</v>
      </c>
      <c r="AF17" s="173">
        <f>+'[2]4. Объем фин. потребностей'!M22/1000</f>
        <v>6.094076359999999</v>
      </c>
      <c r="AG17" s="173">
        <f>+'[2]4. Объем фин. потребностей'!P22/1000</f>
        <v>0</v>
      </c>
      <c r="AH17" s="173">
        <f>+'[2]4. Объем фин. потребностей'!S22/1000</f>
        <v>0</v>
      </c>
      <c r="AI17" s="173">
        <f>+'[2]4. Объем фин. потребностей'!V22/1000</f>
        <v>0</v>
      </c>
      <c r="AJ17" s="173">
        <f>+'[2]4. Объем фин. потребностей'!Y22/1000</f>
        <v>0</v>
      </c>
      <c r="AK17" s="21"/>
      <c r="AL17" s="173" t="str">
        <f>+'[2]4. Объем фин. потребностей'!AB22</f>
        <v>Плата за  подключение</v>
      </c>
    </row>
    <row r="18" spans="1:38" s="158" customFormat="1" ht="31.5">
      <c r="A18" s="21">
        <f t="shared" si="3"/>
        <v>11</v>
      </c>
      <c r="B18" s="23" t="str">
        <f>+'[1]4. Объем фин. потребностей'!B23</f>
        <v>Реконструкция сетей проходящих по территории студ.городка по ул.Крылова</v>
      </c>
      <c r="C18" s="21" t="s">
        <v>4</v>
      </c>
      <c r="D18" s="174">
        <f t="shared" si="1"/>
        <v>1</v>
      </c>
      <c r="E18" s="174">
        <v>1</v>
      </c>
      <c r="F18" s="175"/>
      <c r="G18" s="175"/>
      <c r="H18" s="175"/>
      <c r="I18" s="175"/>
      <c r="J18" s="91" t="s">
        <v>103</v>
      </c>
      <c r="K18" s="169" t="s">
        <v>103</v>
      </c>
      <c r="L18" s="93" t="s">
        <v>103</v>
      </c>
      <c r="M18" s="96" t="s">
        <v>103</v>
      </c>
      <c r="N18" s="98" t="s">
        <v>103</v>
      </c>
      <c r="O18" s="93" t="s">
        <v>103</v>
      </c>
      <c r="P18" s="170" t="s">
        <v>103</v>
      </c>
      <c r="Q18" s="98" t="s">
        <v>103</v>
      </c>
      <c r="R18" s="93" t="s">
        <v>103</v>
      </c>
      <c r="S18" s="171" t="s">
        <v>103</v>
      </c>
      <c r="T18" s="98" t="s">
        <v>103</v>
      </c>
      <c r="U18" s="93" t="s">
        <v>103</v>
      </c>
      <c r="V18" s="171" t="s">
        <v>103</v>
      </c>
      <c r="W18" s="170" t="s">
        <v>103</v>
      </c>
      <c r="X18" s="93" t="s">
        <v>103</v>
      </c>
      <c r="Y18" s="171" t="s">
        <v>103</v>
      </c>
      <c r="Z18" s="98" t="s">
        <v>103</v>
      </c>
      <c r="AA18" s="93" t="s">
        <v>103</v>
      </c>
      <c r="AB18" s="172" t="s">
        <v>103</v>
      </c>
      <c r="AC18" s="170" t="s">
        <v>103</v>
      </c>
      <c r="AD18" s="91">
        <v>30</v>
      </c>
      <c r="AE18" s="173">
        <f t="shared" si="2"/>
        <v>4.9458357379999995</v>
      </c>
      <c r="AF18" s="173">
        <f>+'[2]4. Объем фин. потребностей'!M23/1000</f>
        <v>4.9458357379999995</v>
      </c>
      <c r="AG18" s="173">
        <f>+'[2]4. Объем фин. потребностей'!P23/1000</f>
        <v>0</v>
      </c>
      <c r="AH18" s="173">
        <f>+'[2]4. Объем фин. потребностей'!S23/1000</f>
        <v>0</v>
      </c>
      <c r="AI18" s="173">
        <f>+'[2]4. Объем фин. потребностей'!V23/1000</f>
        <v>0</v>
      </c>
      <c r="AJ18" s="173">
        <f>+'[2]4. Объем фин. потребностей'!Y23/1000</f>
        <v>0</v>
      </c>
      <c r="AK18" s="21"/>
      <c r="AL18" s="173" t="str">
        <f>+'[2]4. Объем фин. потребностей'!AB23</f>
        <v>Плата за  подключение</v>
      </c>
    </row>
    <row r="19" spans="1:38" s="158" customFormat="1" ht="31.5">
      <c r="A19" s="21">
        <f t="shared" si="3"/>
        <v>12</v>
      </c>
      <c r="B19" s="23" t="str">
        <f>+'[1]4. Объем фин. потребностей'!B24</f>
        <v>Реконструкция водопровода Д-150 мм по ул. Троицкой от ул. Пушкинской до ул. Троицкая, 10</v>
      </c>
      <c r="C19" s="21" t="s">
        <v>4</v>
      </c>
      <c r="D19" s="174">
        <f t="shared" si="1"/>
        <v>1</v>
      </c>
      <c r="E19" s="174">
        <v>1</v>
      </c>
      <c r="F19" s="175"/>
      <c r="G19" s="175"/>
      <c r="H19" s="175"/>
      <c r="I19" s="175"/>
      <c r="J19" s="91" t="s">
        <v>103</v>
      </c>
      <c r="K19" s="169" t="s">
        <v>103</v>
      </c>
      <c r="L19" s="93" t="s">
        <v>103</v>
      </c>
      <c r="M19" s="96" t="s">
        <v>103</v>
      </c>
      <c r="N19" s="98" t="s">
        <v>103</v>
      </c>
      <c r="O19" s="93" t="s">
        <v>103</v>
      </c>
      <c r="P19" s="170" t="s">
        <v>103</v>
      </c>
      <c r="Q19" s="98" t="s">
        <v>103</v>
      </c>
      <c r="R19" s="93" t="s">
        <v>103</v>
      </c>
      <c r="S19" s="171" t="s">
        <v>103</v>
      </c>
      <c r="T19" s="98" t="s">
        <v>103</v>
      </c>
      <c r="U19" s="93" t="s">
        <v>103</v>
      </c>
      <c r="V19" s="171" t="s">
        <v>103</v>
      </c>
      <c r="W19" s="170" t="s">
        <v>103</v>
      </c>
      <c r="X19" s="93" t="s">
        <v>103</v>
      </c>
      <c r="Y19" s="171" t="s">
        <v>103</v>
      </c>
      <c r="Z19" s="98" t="s">
        <v>103</v>
      </c>
      <c r="AA19" s="93" t="s">
        <v>103</v>
      </c>
      <c r="AB19" s="172" t="s">
        <v>103</v>
      </c>
      <c r="AC19" s="170" t="s">
        <v>103</v>
      </c>
      <c r="AD19" s="91">
        <v>30</v>
      </c>
      <c r="AE19" s="173">
        <f t="shared" si="2"/>
        <v>1.7133780360000002</v>
      </c>
      <c r="AF19" s="173">
        <f>+'[2]4. Объем фин. потребностей'!M24/1000</f>
        <v>1.7133780360000002</v>
      </c>
      <c r="AG19" s="173">
        <f>+'[2]4. Объем фин. потребностей'!P24/1000</f>
        <v>0</v>
      </c>
      <c r="AH19" s="173">
        <f>+'[2]4. Объем фин. потребностей'!S24/1000</f>
        <v>0</v>
      </c>
      <c r="AI19" s="173">
        <f>+'[2]4. Объем фин. потребностей'!V24/1000</f>
        <v>0</v>
      </c>
      <c r="AJ19" s="173">
        <f>+'[2]4. Объем фин. потребностей'!Y24/1000</f>
        <v>0</v>
      </c>
      <c r="AK19" s="21"/>
      <c r="AL19" s="173" t="str">
        <f>+'[2]4. Объем фин. потребностей'!AB24</f>
        <v>Плата за  подключение</v>
      </c>
    </row>
    <row r="20" spans="1:38" s="158" customFormat="1" ht="31.5">
      <c r="A20" s="21">
        <f t="shared" si="3"/>
        <v>13</v>
      </c>
      <c r="B20" s="23" t="str">
        <f>+'[1]4. Объем фин. потребностей'!B25</f>
        <v>Реконструкция водопровода Д-150 мм по пер.Юннатов</v>
      </c>
      <c r="C20" s="21" t="s">
        <v>4</v>
      </c>
      <c r="D20" s="174">
        <f t="shared" si="1"/>
        <v>1</v>
      </c>
      <c r="E20" s="175"/>
      <c r="F20" s="174">
        <v>1</v>
      </c>
      <c r="G20" s="175"/>
      <c r="H20" s="175"/>
      <c r="I20" s="175"/>
      <c r="J20" s="91" t="s">
        <v>103</v>
      </c>
      <c r="K20" s="169" t="s">
        <v>103</v>
      </c>
      <c r="L20" s="93" t="s">
        <v>103</v>
      </c>
      <c r="M20" s="96" t="s">
        <v>103</v>
      </c>
      <c r="N20" s="98" t="s">
        <v>103</v>
      </c>
      <c r="O20" s="93" t="s">
        <v>103</v>
      </c>
      <c r="P20" s="170" t="s">
        <v>103</v>
      </c>
      <c r="Q20" s="98" t="s">
        <v>103</v>
      </c>
      <c r="R20" s="93" t="s">
        <v>103</v>
      </c>
      <c r="S20" s="171" t="s">
        <v>103</v>
      </c>
      <c r="T20" s="98" t="s">
        <v>103</v>
      </c>
      <c r="U20" s="93" t="s">
        <v>103</v>
      </c>
      <c r="V20" s="171" t="s">
        <v>103</v>
      </c>
      <c r="W20" s="170" t="s">
        <v>103</v>
      </c>
      <c r="X20" s="93" t="s">
        <v>103</v>
      </c>
      <c r="Y20" s="171" t="s">
        <v>103</v>
      </c>
      <c r="Z20" s="98" t="s">
        <v>103</v>
      </c>
      <c r="AA20" s="93" t="s">
        <v>103</v>
      </c>
      <c r="AB20" s="172" t="s">
        <v>103</v>
      </c>
      <c r="AC20" s="170" t="s">
        <v>103</v>
      </c>
      <c r="AD20" s="91">
        <v>30</v>
      </c>
      <c r="AE20" s="173">
        <f t="shared" si="2"/>
        <v>3.0172469018499997</v>
      </c>
      <c r="AF20" s="173">
        <f>+'[2]4. Объем фин. потребностей'!M25/1000</f>
        <v>0</v>
      </c>
      <c r="AG20" s="173">
        <f>+'[2]4. Объем фин. потребностей'!P25/1000</f>
        <v>3.0172469018499997</v>
      </c>
      <c r="AH20" s="173">
        <f>+'[2]4. Объем фин. потребностей'!S25/1000</f>
        <v>0</v>
      </c>
      <c r="AI20" s="173">
        <f>+'[2]4. Объем фин. потребностей'!V25/1000</f>
        <v>0</v>
      </c>
      <c r="AJ20" s="173">
        <f>+'[2]4. Объем фин. потребностей'!Y25/1000</f>
        <v>0</v>
      </c>
      <c r="AK20" s="21"/>
      <c r="AL20" s="173" t="str">
        <f>+'[2]4. Объем фин. потребностей'!AB25</f>
        <v>Плата за  подключение</v>
      </c>
    </row>
    <row r="21" spans="1:38" s="158" customFormat="1" ht="31.5">
      <c r="A21" s="21">
        <f t="shared" si="3"/>
        <v>14</v>
      </c>
      <c r="B21" s="23" t="str">
        <f>+'[1]4. Объем фин. потребностей'!B26</f>
        <v>Реконструкция водопровода Д-150 мм по ул.Урицкого</v>
      </c>
      <c r="C21" s="21" t="s">
        <v>4</v>
      </c>
      <c r="D21" s="174">
        <f t="shared" si="1"/>
        <v>1</v>
      </c>
      <c r="E21" s="175"/>
      <c r="F21" s="174">
        <v>1</v>
      </c>
      <c r="G21" s="175"/>
      <c r="H21" s="175"/>
      <c r="I21" s="175"/>
      <c r="J21" s="91" t="s">
        <v>103</v>
      </c>
      <c r="K21" s="169" t="s">
        <v>103</v>
      </c>
      <c r="L21" s="93" t="s">
        <v>103</v>
      </c>
      <c r="M21" s="96" t="s">
        <v>103</v>
      </c>
      <c r="N21" s="98" t="s">
        <v>103</v>
      </c>
      <c r="O21" s="93" t="s">
        <v>103</v>
      </c>
      <c r="P21" s="170" t="s">
        <v>103</v>
      </c>
      <c r="Q21" s="98" t="s">
        <v>103</v>
      </c>
      <c r="R21" s="93" t="s">
        <v>103</v>
      </c>
      <c r="S21" s="171" t="s">
        <v>103</v>
      </c>
      <c r="T21" s="98" t="s">
        <v>103</v>
      </c>
      <c r="U21" s="93" t="s">
        <v>103</v>
      </c>
      <c r="V21" s="171" t="s">
        <v>103</v>
      </c>
      <c r="W21" s="170" t="s">
        <v>103</v>
      </c>
      <c r="X21" s="93" t="s">
        <v>103</v>
      </c>
      <c r="Y21" s="171" t="s">
        <v>103</v>
      </c>
      <c r="Z21" s="98" t="s">
        <v>103</v>
      </c>
      <c r="AA21" s="93" t="s">
        <v>103</v>
      </c>
      <c r="AB21" s="172" t="s">
        <v>103</v>
      </c>
      <c r="AC21" s="170" t="s">
        <v>103</v>
      </c>
      <c r="AD21" s="91">
        <v>30</v>
      </c>
      <c r="AE21" s="173">
        <f t="shared" si="2"/>
        <v>4.132539519905</v>
      </c>
      <c r="AF21" s="173">
        <f>+'[2]4. Объем фин. потребностей'!M26/1000</f>
        <v>0</v>
      </c>
      <c r="AG21" s="173">
        <f>+'[2]4. Объем фин. потребностей'!P26/1000</f>
        <v>4.132539519905</v>
      </c>
      <c r="AH21" s="173">
        <f>+'[2]4. Объем фин. потребностей'!S26/1000</f>
        <v>0</v>
      </c>
      <c r="AI21" s="173">
        <f>+'[2]4. Объем фин. потребностей'!V26/1000</f>
        <v>0</v>
      </c>
      <c r="AJ21" s="173">
        <f>+'[2]4. Объем фин. потребностей'!Y26/1000</f>
        <v>0</v>
      </c>
      <c r="AK21" s="21"/>
      <c r="AL21" s="173" t="str">
        <f>+'[2]4. Объем фин. потребностей'!AB26</f>
        <v>Плата за  подключение</v>
      </c>
    </row>
    <row r="22" spans="1:38" s="158" customFormat="1" ht="31.5">
      <c r="A22" s="21">
        <f t="shared" si="3"/>
        <v>15</v>
      </c>
      <c r="B22" s="23" t="str">
        <f>+'[1]4. Объем фин. потребностей'!B27</f>
        <v>Реконструкция водопровода Д-200 мм по ул.Орджоникидзе</v>
      </c>
      <c r="C22" s="21" t="s">
        <v>4</v>
      </c>
      <c r="D22" s="174">
        <f t="shared" si="1"/>
        <v>1</v>
      </c>
      <c r="E22" s="175"/>
      <c r="F22" s="174">
        <v>1</v>
      </c>
      <c r="G22" s="175"/>
      <c r="H22" s="175"/>
      <c r="I22" s="175"/>
      <c r="J22" s="91" t="s">
        <v>103</v>
      </c>
      <c r="K22" s="169" t="s">
        <v>103</v>
      </c>
      <c r="L22" s="93" t="s">
        <v>103</v>
      </c>
      <c r="M22" s="96" t="s">
        <v>103</v>
      </c>
      <c r="N22" s="98" t="s">
        <v>103</v>
      </c>
      <c r="O22" s="93" t="s">
        <v>103</v>
      </c>
      <c r="P22" s="170" t="s">
        <v>103</v>
      </c>
      <c r="Q22" s="98" t="s">
        <v>103</v>
      </c>
      <c r="R22" s="93" t="s">
        <v>103</v>
      </c>
      <c r="S22" s="171" t="s">
        <v>103</v>
      </c>
      <c r="T22" s="98" t="s">
        <v>103</v>
      </c>
      <c r="U22" s="93" t="s">
        <v>103</v>
      </c>
      <c r="V22" s="171" t="s">
        <v>103</v>
      </c>
      <c r="W22" s="170" t="s">
        <v>103</v>
      </c>
      <c r="X22" s="93" t="s">
        <v>103</v>
      </c>
      <c r="Y22" s="171" t="s">
        <v>103</v>
      </c>
      <c r="Z22" s="98" t="s">
        <v>103</v>
      </c>
      <c r="AA22" s="93" t="s">
        <v>103</v>
      </c>
      <c r="AB22" s="172" t="s">
        <v>103</v>
      </c>
      <c r="AC22" s="170" t="s">
        <v>103</v>
      </c>
      <c r="AD22" s="91">
        <v>30</v>
      </c>
      <c r="AE22" s="173">
        <f t="shared" si="2"/>
        <v>3.57861713247</v>
      </c>
      <c r="AF22" s="173">
        <f>+'[2]4. Объем фин. потребностей'!M27/1000</f>
        <v>0</v>
      </c>
      <c r="AG22" s="173">
        <f>+'[2]4. Объем фин. потребностей'!P27/1000</f>
        <v>3.57861713247</v>
      </c>
      <c r="AH22" s="173">
        <f>+'[2]4. Объем фин. потребностей'!S27/1000</f>
        <v>0</v>
      </c>
      <c r="AI22" s="173">
        <f>+'[2]4. Объем фин. потребностей'!V27/1000</f>
        <v>0</v>
      </c>
      <c r="AJ22" s="173">
        <f>+'[2]4. Объем фин. потребностей'!Y27/1000</f>
        <v>0</v>
      </c>
      <c r="AK22" s="21"/>
      <c r="AL22" s="173" t="str">
        <f>+'[2]4. Объем фин. потребностей'!AB27</f>
        <v>Плата за  подключение</v>
      </c>
    </row>
    <row r="23" spans="1:38" s="158" customFormat="1" ht="31.5">
      <c r="A23" s="21">
        <f t="shared" si="3"/>
        <v>16</v>
      </c>
      <c r="B23" s="23" t="str">
        <f>+'[1]4. Объем фин. потребностей'!B28</f>
        <v>Реконструкция трубопровода по ул.Кавказская </v>
      </c>
      <c r="C23" s="21" t="s">
        <v>4</v>
      </c>
      <c r="D23" s="174">
        <f t="shared" si="1"/>
        <v>1</v>
      </c>
      <c r="E23" s="175"/>
      <c r="F23" s="174">
        <v>1</v>
      </c>
      <c r="G23" s="175"/>
      <c r="H23" s="175"/>
      <c r="I23" s="175"/>
      <c r="J23" s="91" t="s">
        <v>103</v>
      </c>
      <c r="K23" s="169" t="s">
        <v>103</v>
      </c>
      <c r="L23" s="93" t="s">
        <v>103</v>
      </c>
      <c r="M23" s="96" t="s">
        <v>103</v>
      </c>
      <c r="N23" s="98" t="s">
        <v>103</v>
      </c>
      <c r="O23" s="93" t="s">
        <v>103</v>
      </c>
      <c r="P23" s="170" t="s">
        <v>103</v>
      </c>
      <c r="Q23" s="98" t="s">
        <v>103</v>
      </c>
      <c r="R23" s="93" t="s">
        <v>103</v>
      </c>
      <c r="S23" s="171" t="s">
        <v>103</v>
      </c>
      <c r="T23" s="98" t="s">
        <v>103</v>
      </c>
      <c r="U23" s="93" t="s">
        <v>103</v>
      </c>
      <c r="V23" s="171" t="s">
        <v>103</v>
      </c>
      <c r="W23" s="170" t="s">
        <v>103</v>
      </c>
      <c r="X23" s="93" t="s">
        <v>103</v>
      </c>
      <c r="Y23" s="171" t="s">
        <v>103</v>
      </c>
      <c r="Z23" s="98" t="s">
        <v>103</v>
      </c>
      <c r="AA23" s="93" t="s">
        <v>103</v>
      </c>
      <c r="AB23" s="172" t="s">
        <v>103</v>
      </c>
      <c r="AC23" s="170" t="s">
        <v>103</v>
      </c>
      <c r="AD23" s="91">
        <v>30</v>
      </c>
      <c r="AE23" s="173">
        <f t="shared" si="2"/>
        <v>9.91488108736</v>
      </c>
      <c r="AF23" s="173">
        <f>+'[2]4. Объем фин. потребностей'!M28/1000</f>
        <v>0</v>
      </c>
      <c r="AG23" s="173">
        <f>+'[2]4. Объем фин. потребностей'!P28/1000</f>
        <v>9.91488108736</v>
      </c>
      <c r="AH23" s="173">
        <f>+'[2]4. Объем фин. потребностей'!S28/1000</f>
        <v>0</v>
      </c>
      <c r="AI23" s="173">
        <f>+'[2]4. Объем фин. потребностей'!V28/1000</f>
        <v>0</v>
      </c>
      <c r="AJ23" s="173">
        <f>+'[2]4. Объем фин. потребностей'!Y28/1000</f>
        <v>0</v>
      </c>
      <c r="AK23" s="21"/>
      <c r="AL23" s="173" t="str">
        <f>+'[2]4. Объем фин. потребностей'!AB28</f>
        <v>Плата за  подключение</v>
      </c>
    </row>
    <row r="24" spans="1:38" s="158" customFormat="1" ht="31.5">
      <c r="A24" s="21">
        <f t="shared" si="3"/>
        <v>17</v>
      </c>
      <c r="B24" s="23" t="str">
        <f>+'[1]4. Объем фин. потребностей'!B29</f>
        <v>Реконструкция трубопровода по ул.Щорса Д-150 мм</v>
      </c>
      <c r="C24" s="21" t="s">
        <v>4</v>
      </c>
      <c r="D24" s="174">
        <f t="shared" si="1"/>
        <v>1</v>
      </c>
      <c r="E24" s="175"/>
      <c r="F24" s="174">
        <v>1</v>
      </c>
      <c r="G24" s="175"/>
      <c r="H24" s="175"/>
      <c r="I24" s="175"/>
      <c r="J24" s="91" t="s">
        <v>103</v>
      </c>
      <c r="K24" s="169" t="s">
        <v>103</v>
      </c>
      <c r="L24" s="93" t="s">
        <v>103</v>
      </c>
      <c r="M24" s="96" t="s">
        <v>103</v>
      </c>
      <c r="N24" s="98" t="s">
        <v>103</v>
      </c>
      <c r="O24" s="93" t="s">
        <v>103</v>
      </c>
      <c r="P24" s="170" t="s">
        <v>103</v>
      </c>
      <c r="Q24" s="98" t="s">
        <v>103</v>
      </c>
      <c r="R24" s="93" t="s">
        <v>103</v>
      </c>
      <c r="S24" s="171" t="s">
        <v>103</v>
      </c>
      <c r="T24" s="98" t="s">
        <v>103</v>
      </c>
      <c r="U24" s="93" t="s">
        <v>103</v>
      </c>
      <c r="V24" s="171" t="s">
        <v>103</v>
      </c>
      <c r="W24" s="170" t="s">
        <v>103</v>
      </c>
      <c r="X24" s="93" t="s">
        <v>103</v>
      </c>
      <c r="Y24" s="171" t="s">
        <v>103</v>
      </c>
      <c r="Z24" s="98" t="s">
        <v>103</v>
      </c>
      <c r="AA24" s="93" t="s">
        <v>103</v>
      </c>
      <c r="AB24" s="172" t="s">
        <v>103</v>
      </c>
      <c r="AC24" s="170" t="s">
        <v>103</v>
      </c>
      <c r="AD24" s="91">
        <v>30</v>
      </c>
      <c r="AE24" s="173">
        <f t="shared" si="2"/>
        <v>16.850396486889995</v>
      </c>
      <c r="AF24" s="173">
        <f>+'[2]4. Объем фин. потребностей'!M29/1000</f>
        <v>0</v>
      </c>
      <c r="AG24" s="173">
        <f>+'[2]4. Объем фин. потребностей'!P29/1000</f>
        <v>16.850396486889995</v>
      </c>
      <c r="AH24" s="173">
        <f>+'[2]4. Объем фин. потребностей'!S29/1000</f>
        <v>0</v>
      </c>
      <c r="AI24" s="173">
        <f>+'[2]4. Объем фин. потребностей'!V29/1000</f>
        <v>0</v>
      </c>
      <c r="AJ24" s="173">
        <f>+'[2]4. Объем фин. потребностей'!Y29/1000</f>
        <v>0</v>
      </c>
      <c r="AK24" s="21"/>
      <c r="AL24" s="173" t="str">
        <f>+'[2]4. Объем фин. потребностей'!AB29</f>
        <v>Плата за  подключение</v>
      </c>
    </row>
    <row r="25" spans="1:38" s="158" customFormat="1" ht="47.25">
      <c r="A25" s="21">
        <f t="shared" si="3"/>
        <v>18</v>
      </c>
      <c r="B25" s="23" t="str">
        <f>+'[1]4. Объем фин. потребностей'!B30</f>
        <v>Частичная реконструкция водоводов Д-1000 мм от очистных сооружений насосной станции подъема до узла 7</v>
      </c>
      <c r="C25" s="21" t="s">
        <v>4</v>
      </c>
      <c r="D25" s="174">
        <f t="shared" si="1"/>
        <v>1</v>
      </c>
      <c r="E25" s="174">
        <v>1</v>
      </c>
      <c r="F25" s="175"/>
      <c r="G25" s="175"/>
      <c r="H25" s="175"/>
      <c r="I25" s="175"/>
      <c r="J25" s="91" t="s">
        <v>103</v>
      </c>
      <c r="K25" s="169" t="s">
        <v>103</v>
      </c>
      <c r="L25" s="93" t="s">
        <v>103</v>
      </c>
      <c r="M25" s="96" t="s">
        <v>103</v>
      </c>
      <c r="N25" s="98" t="s">
        <v>103</v>
      </c>
      <c r="O25" s="93" t="s">
        <v>103</v>
      </c>
      <c r="P25" s="170" t="s">
        <v>103</v>
      </c>
      <c r="Q25" s="98" t="s">
        <v>103</v>
      </c>
      <c r="R25" s="93" t="s">
        <v>103</v>
      </c>
      <c r="S25" s="171" t="s">
        <v>103</v>
      </c>
      <c r="T25" s="98" t="s">
        <v>103</v>
      </c>
      <c r="U25" s="93" t="s">
        <v>103</v>
      </c>
      <c r="V25" s="171" t="s">
        <v>103</v>
      </c>
      <c r="W25" s="170" t="s">
        <v>103</v>
      </c>
      <c r="X25" s="93" t="s">
        <v>103</v>
      </c>
      <c r="Y25" s="171" t="s">
        <v>103</v>
      </c>
      <c r="Z25" s="98" t="s">
        <v>103</v>
      </c>
      <c r="AA25" s="93" t="s">
        <v>103</v>
      </c>
      <c r="AB25" s="172" t="s">
        <v>103</v>
      </c>
      <c r="AC25" s="170" t="s">
        <v>103</v>
      </c>
      <c r="AD25" s="91">
        <v>30</v>
      </c>
      <c r="AE25" s="173">
        <f t="shared" si="2"/>
        <v>90.23520833333335</v>
      </c>
      <c r="AF25" s="173">
        <f>+'[2]4. Объем фин. потребностей'!M30/1000</f>
        <v>90.23520833333335</v>
      </c>
      <c r="AG25" s="173">
        <f>+'[2]4. Объем фин. потребностей'!P30/1000</f>
        <v>0</v>
      </c>
      <c r="AH25" s="173">
        <f>+'[2]4. Объем фин. потребностей'!S30/1000</f>
        <v>0</v>
      </c>
      <c r="AI25" s="173">
        <f>+'[2]4. Объем фин. потребностей'!V30/1000</f>
        <v>0</v>
      </c>
      <c r="AJ25" s="173">
        <f>+'[2]4. Объем фин. потребностей'!Y30/1000</f>
        <v>0</v>
      </c>
      <c r="AK25" s="21"/>
      <c r="AL25" s="173" t="str">
        <f>+'[2]4. Объем фин. потребностей'!AB30</f>
        <v>Индивидуальная плата за  подключение</v>
      </c>
    </row>
    <row r="26" spans="1:38" s="158" customFormat="1" ht="47.25">
      <c r="A26" s="21">
        <f t="shared" si="3"/>
        <v>19</v>
      </c>
      <c r="B26" s="23" t="str">
        <f>+'[1]4. Объем фин. потребностей'!B32</f>
        <v>Реконструкция насосной станции 1-ого подъема ВОС-2</v>
      </c>
      <c r="C26" s="21" t="s">
        <v>4</v>
      </c>
      <c r="D26" s="174">
        <f t="shared" si="1"/>
        <v>1</v>
      </c>
      <c r="E26" s="174">
        <v>1</v>
      </c>
      <c r="F26" s="175"/>
      <c r="G26" s="175"/>
      <c r="H26" s="175"/>
      <c r="I26" s="175"/>
      <c r="J26" s="91" t="s">
        <v>103</v>
      </c>
      <c r="K26" s="169" t="s">
        <v>103</v>
      </c>
      <c r="L26" s="93" t="s">
        <v>103</v>
      </c>
      <c r="M26" s="93" t="s">
        <v>103</v>
      </c>
      <c r="N26" s="93" t="s">
        <v>103</v>
      </c>
      <c r="O26" s="93" t="s">
        <v>103</v>
      </c>
      <c r="P26" s="93" t="s">
        <v>103</v>
      </c>
      <c r="Q26" s="93" t="s">
        <v>103</v>
      </c>
      <c r="R26" s="93" t="s">
        <v>103</v>
      </c>
      <c r="S26" s="93" t="s">
        <v>103</v>
      </c>
      <c r="T26" s="93" t="s">
        <v>103</v>
      </c>
      <c r="U26" s="93" t="s">
        <v>103</v>
      </c>
      <c r="V26" s="93" t="s">
        <v>103</v>
      </c>
      <c r="W26" s="93" t="s">
        <v>103</v>
      </c>
      <c r="X26" s="93" t="s">
        <v>103</v>
      </c>
      <c r="Y26" s="93" t="s">
        <v>103</v>
      </c>
      <c r="Z26" s="98" t="s">
        <v>103</v>
      </c>
      <c r="AA26" s="93" t="s">
        <v>103</v>
      </c>
      <c r="AB26" s="172" t="s">
        <v>103</v>
      </c>
      <c r="AC26" s="170" t="s">
        <v>103</v>
      </c>
      <c r="AD26" s="91">
        <v>30</v>
      </c>
      <c r="AE26" s="173">
        <f t="shared" si="2"/>
        <v>43.99166583333334</v>
      </c>
      <c r="AF26" s="173">
        <f>+'[2]4. Объем фин. потребностей'!M32/1000</f>
        <v>43.99166583333334</v>
      </c>
      <c r="AG26" s="173">
        <f>+'[2]4. Объем фин. потребностей'!P32/1000</f>
        <v>0</v>
      </c>
      <c r="AH26" s="173">
        <f>+'[2]4. Объем фин. потребностей'!S32/1000</f>
        <v>0</v>
      </c>
      <c r="AI26" s="173">
        <f>+'[2]4. Объем фин. потребностей'!V32/1000</f>
        <v>0</v>
      </c>
      <c r="AJ26" s="173">
        <f>+'[2]4. Объем фин. потребностей'!Y32/1000</f>
        <v>0</v>
      </c>
      <c r="AK26" s="21"/>
      <c r="AL26" s="173" t="str">
        <f>+'[2]4. Объем фин. потребностей'!AB32</f>
        <v>Индивидуальная плата за  подключение</v>
      </c>
    </row>
    <row r="27" spans="1:38" s="158" customFormat="1" ht="63">
      <c r="A27" s="21">
        <f t="shared" si="3"/>
        <v>20</v>
      </c>
      <c r="B27" s="23" t="str">
        <f>+'[1]4. Объем фин. потребностей'!B45</f>
        <v>Реконструкция разводящих сетей
водопровода г.Новочеркасска Ду 200
мм, протяженностью 8 км</v>
      </c>
      <c r="C27" s="21" t="s">
        <v>4</v>
      </c>
      <c r="D27" s="174">
        <f t="shared" si="1"/>
        <v>1</v>
      </c>
      <c r="E27" s="174">
        <v>0.1</v>
      </c>
      <c r="F27" s="174">
        <v>0.225</v>
      </c>
      <c r="G27" s="174">
        <v>0.225</v>
      </c>
      <c r="H27" s="174">
        <v>0.225</v>
      </c>
      <c r="I27" s="174">
        <f>(0.9/4)</f>
        <v>0.225</v>
      </c>
      <c r="J27" s="18" t="s">
        <v>474</v>
      </c>
      <c r="K27" s="126">
        <f>+N27+Q27+T27+W27+Z27</f>
        <v>42.94913518124649</v>
      </c>
      <c r="L27" s="93">
        <v>0</v>
      </c>
      <c r="M27" s="96">
        <f>+L27*0.3445</f>
        <v>0</v>
      </c>
      <c r="N27" s="96">
        <v>0</v>
      </c>
      <c r="O27" s="170">
        <v>75.37863699360702</v>
      </c>
      <c r="P27" s="96">
        <f>+O27*0.3445</f>
        <v>25.967940444297614</v>
      </c>
      <c r="Q27" s="96">
        <v>4.49223472981109</v>
      </c>
      <c r="R27" s="170">
        <v>146.5207360321435</v>
      </c>
      <c r="S27" s="96">
        <f>+R27*0.3445</f>
        <v>50.47639356307343</v>
      </c>
      <c r="T27" s="96">
        <v>9.61195655704602</v>
      </c>
      <c r="U27" s="170">
        <v>196.87179977301415</v>
      </c>
      <c r="V27" s="96">
        <f>+U27*0.3445</f>
        <v>67.82233502180337</v>
      </c>
      <c r="W27" s="96">
        <v>13.362523843041826</v>
      </c>
      <c r="X27" s="170">
        <v>217.50324957177912</v>
      </c>
      <c r="Y27" s="96">
        <f>+X27*0.3445</f>
        <v>74.92986947747791</v>
      </c>
      <c r="Z27" s="96">
        <v>15.48242005134755</v>
      </c>
      <c r="AA27" s="171">
        <v>6</v>
      </c>
      <c r="AB27" s="172">
        <v>0.15969499038422508</v>
      </c>
      <c r="AC27" s="176">
        <v>118.45091786613432</v>
      </c>
      <c r="AD27" s="91">
        <v>30</v>
      </c>
      <c r="AE27" s="177">
        <f>+AF27+AG27+AH27+AI27+AJ27</f>
        <v>77.1214937873728</v>
      </c>
      <c r="AF27" s="177">
        <f>+'[2]4. Объем фин. потребностей'!M45/1000</f>
        <v>6.942640012000002</v>
      </c>
      <c r="AG27" s="177">
        <f>+'[2]4. Объем фин. потребностей'!P45/1000</f>
        <v>16.355124208269</v>
      </c>
      <c r="AH27" s="177">
        <f>+'[2]4. Объем фин. потребностей'!S45/1000</f>
        <v>17.12381504605764</v>
      </c>
      <c r="AI27" s="177">
        <f>+'[2]4. Объем фин. потребностей'!V45/1000</f>
        <v>17.928634353222346</v>
      </c>
      <c r="AJ27" s="177">
        <f>+'[2]4. Объем фин. потребностей'!Y45/1000</f>
        <v>18.771280167823797</v>
      </c>
      <c r="AK27" s="18"/>
      <c r="AL27" s="177" t="str">
        <f>+'[2]4. Объем фин. потребностей'!AB45</f>
        <v>Собственные средства и амортизационные отчисления</v>
      </c>
    </row>
    <row r="28" spans="1:38" s="158" customFormat="1" ht="63">
      <c r="A28" s="21">
        <f t="shared" si="3"/>
        <v>21</v>
      </c>
      <c r="B28" s="23" t="str">
        <f>+'[1]4. Объем фин. потребностей'!B46</f>
        <v>Реконструкция разводящих сетей
водопровода г.Новочеркасска Ду 150
мм, протяженностью 4 км</v>
      </c>
      <c r="C28" s="21" t="s">
        <v>4</v>
      </c>
      <c r="D28" s="174">
        <f t="shared" si="1"/>
        <v>1</v>
      </c>
      <c r="E28" s="174">
        <v>0.1</v>
      </c>
      <c r="F28" s="174">
        <v>0.225</v>
      </c>
      <c r="G28" s="174">
        <v>0.225</v>
      </c>
      <c r="H28" s="174">
        <v>0.225</v>
      </c>
      <c r="I28" s="174">
        <f>(0.9/4)</f>
        <v>0.225</v>
      </c>
      <c r="J28" s="18" t="s">
        <v>474</v>
      </c>
      <c r="K28" s="126">
        <f aca="true" t="shared" si="4" ref="K28:K34">+N28+Q28+T28+W28+Z28</f>
        <v>19.895828197232614</v>
      </c>
      <c r="L28" s="93">
        <v>0</v>
      </c>
      <c r="M28" s="96">
        <f aca="true" t="shared" si="5" ref="M28:M34">+L28*0.3445</f>
        <v>0</v>
      </c>
      <c r="N28" s="96">
        <v>0</v>
      </c>
      <c r="O28" s="170">
        <v>34.91852408756329</v>
      </c>
      <c r="P28" s="96">
        <f aca="true" t="shared" si="6" ref="P28:P34">+O28*0.3445</f>
        <v>12.029431548165553</v>
      </c>
      <c r="Q28" s="96">
        <v>2.0809902231742488</v>
      </c>
      <c r="R28" s="170">
        <v>67.87450734748397</v>
      </c>
      <c r="S28" s="96">
        <f aca="true" t="shared" si="7" ref="S28:S34">+R28*0.3445</f>
        <v>23.382767781208226</v>
      </c>
      <c r="T28" s="96">
        <v>4.4526586039793905</v>
      </c>
      <c r="U28" s="170">
        <v>91.19921713520726</v>
      </c>
      <c r="V28" s="96">
        <f aca="true" t="shared" si="8" ref="V28:V34">+U28*0.3445</f>
        <v>31.4181303030789</v>
      </c>
      <c r="W28" s="96">
        <v>6.190077577596263</v>
      </c>
      <c r="X28" s="170">
        <v>100.75656395776427</v>
      </c>
      <c r="Y28" s="96">
        <f aca="true" t="shared" si="9" ref="Y28:Y34">+X28*0.3445</f>
        <v>34.71063628344979</v>
      </c>
      <c r="Z28" s="96">
        <v>7.172101792482713</v>
      </c>
      <c r="AA28" s="171">
        <v>6</v>
      </c>
      <c r="AB28" s="172">
        <v>0.15969499038422486</v>
      </c>
      <c r="AC28" s="176">
        <v>54.8713984978713</v>
      </c>
      <c r="AD28" s="91">
        <v>30</v>
      </c>
      <c r="AE28" s="177">
        <f aca="true" t="shared" si="10" ref="AE28:AE40">+AF28+AG28+AH28+AI28+AJ28</f>
        <v>35.72588794238392</v>
      </c>
      <c r="AF28" s="177">
        <f>+'[2]4. Объем фин. потребностей'!M46/1000</f>
        <v>3.216120006400001</v>
      </c>
      <c r="AG28" s="177">
        <f>+'[2]4. Объем фин. потребностей'!P46/1000</f>
        <v>7.576374705076801</v>
      </c>
      <c r="AH28" s="177">
        <f>+'[2]4. Объем фин. потребностей'!S46/1000</f>
        <v>7.93246431621541</v>
      </c>
      <c r="AI28" s="177">
        <f>+'[2]4. Объем фин. потребностей'!V46/1000</f>
        <v>8.305290139077533</v>
      </c>
      <c r="AJ28" s="177">
        <f>+'[2]4. Объем фин. потребностей'!Y46/1000</f>
        <v>8.695638775614178</v>
      </c>
      <c r="AK28" s="18"/>
      <c r="AL28" s="177" t="str">
        <f>+'[2]4. Объем фин. потребностей'!AB46</f>
        <v>Собственные средства и амортизационные отчисления</v>
      </c>
    </row>
    <row r="29" spans="1:38" s="158" customFormat="1" ht="63">
      <c r="A29" s="21">
        <f t="shared" si="3"/>
        <v>22</v>
      </c>
      <c r="B29" s="23" t="str">
        <f>+'[1]4. Объем фин. потребностей'!B47</f>
        <v>Реконструкция разводящих сетей
водопровода г.Новочеркасска Ду 100
мм, протяженностью 16 км</v>
      </c>
      <c r="C29" s="21" t="s">
        <v>4</v>
      </c>
      <c r="D29" s="174">
        <f t="shared" si="1"/>
        <v>1</v>
      </c>
      <c r="E29" s="174">
        <v>0.1</v>
      </c>
      <c r="F29" s="174">
        <v>0.225</v>
      </c>
      <c r="G29" s="174">
        <v>0.225</v>
      </c>
      <c r="H29" s="174">
        <v>0.225</v>
      </c>
      <c r="I29" s="174">
        <f>(0.9/4)</f>
        <v>0.225</v>
      </c>
      <c r="J29" s="18" t="s">
        <v>474</v>
      </c>
      <c r="K29" s="126">
        <f t="shared" si="4"/>
        <v>71.58927270772737</v>
      </c>
      <c r="L29" s="93">
        <v>0</v>
      </c>
      <c r="M29" s="96">
        <f t="shared" si="5"/>
        <v>0</v>
      </c>
      <c r="N29" s="96">
        <v>0</v>
      </c>
      <c r="O29" s="170">
        <v>124.97064038996535</v>
      </c>
      <c r="P29" s="96">
        <f t="shared" si="6"/>
        <v>43.05238561434306</v>
      </c>
      <c r="Q29" s="96">
        <v>7.831374336115356</v>
      </c>
      <c r="R29" s="170">
        <v>242.91750212860725</v>
      </c>
      <c r="S29" s="96">
        <f t="shared" si="7"/>
        <v>83.68507948330519</v>
      </c>
      <c r="T29" s="96">
        <v>15.935713542239355</v>
      </c>
      <c r="U29" s="170">
        <v>326.394796637743</v>
      </c>
      <c r="V29" s="96">
        <f t="shared" si="8"/>
        <v>112.44300744170246</v>
      </c>
      <c r="W29" s="96">
        <v>22.153798854611118</v>
      </c>
      <c r="X29" s="170">
        <v>360.59978622575795</v>
      </c>
      <c r="Y29" s="96">
        <f t="shared" si="9"/>
        <v>124.2266263547736</v>
      </c>
      <c r="Z29" s="96">
        <v>25.668385974761545</v>
      </c>
      <c r="AA29" s="171">
        <v>6</v>
      </c>
      <c r="AB29" s="172">
        <v>0.15969499038422486</v>
      </c>
      <c r="AC29" s="176">
        <v>196.7034251790009</v>
      </c>
      <c r="AD29" s="91">
        <v>30</v>
      </c>
      <c r="AE29" s="177">
        <f t="shared" si="10"/>
        <v>127.86013187338638</v>
      </c>
      <c r="AF29" s="177">
        <f>+'[2]4. Объем фин. потребностей'!M47/1000</f>
        <v>11.510239544</v>
      </c>
      <c r="AG29" s="177">
        <f>+'[2]4. Объем фин. потребностей'!P47/1000</f>
        <v>27.115246805778003</v>
      </c>
      <c r="AH29" s="177">
        <f>+'[2]4. Объем фин. потребностей'!S47/1000</f>
        <v>28.389663405649568</v>
      </c>
      <c r="AI29" s="177">
        <f>+'[2]4. Объем фин. потребностей'!V47/1000</f>
        <v>29.723977585715097</v>
      </c>
      <c r="AJ29" s="177">
        <f>+'[2]4. Объем фин. потребностей'!Y47/1000</f>
        <v>31.121004532243703</v>
      </c>
      <c r="AK29" s="18"/>
      <c r="AL29" s="177" t="str">
        <f>+'[2]4. Объем фин. потребностей'!AB47</f>
        <v>Собственные средства и амортизационные отчисления</v>
      </c>
    </row>
    <row r="30" spans="1:38" s="158" customFormat="1" ht="63">
      <c r="A30" s="21">
        <f t="shared" si="3"/>
        <v>23</v>
      </c>
      <c r="B30" s="23" t="str">
        <f>+'[1]4. Объем фин. потребностей'!B48</f>
        <v>Реконструкция разводящих сетей водоснабжения г.Новочеркасска мкр.Первомайского Д-400 мм, протяженностью 2 км</v>
      </c>
      <c r="C30" s="21" t="s">
        <v>4</v>
      </c>
      <c r="D30" s="174">
        <f t="shared" si="1"/>
        <v>1</v>
      </c>
      <c r="E30" s="174">
        <v>0.5</v>
      </c>
      <c r="F30" s="174">
        <v>0.5</v>
      </c>
      <c r="G30" s="174"/>
      <c r="H30" s="174"/>
      <c r="I30" s="174"/>
      <c r="J30" s="18" t="s">
        <v>474</v>
      </c>
      <c r="K30" s="126">
        <f t="shared" si="4"/>
        <v>15.288178478247378</v>
      </c>
      <c r="L30" s="93">
        <v>0</v>
      </c>
      <c r="M30" s="96">
        <f t="shared" si="5"/>
        <v>0</v>
      </c>
      <c r="N30" s="96">
        <v>0</v>
      </c>
      <c r="O30" s="170">
        <v>28.464200643682567</v>
      </c>
      <c r="P30" s="96">
        <f t="shared" si="6"/>
        <v>9.805917121748644</v>
      </c>
      <c r="Q30" s="96">
        <v>2.219192090818309</v>
      </c>
      <c r="R30" s="170">
        <v>55.328615576223505</v>
      </c>
      <c r="S30" s="96">
        <f t="shared" si="7"/>
        <v>19.060708066008996</v>
      </c>
      <c r="T30" s="96">
        <v>4.307121852556607</v>
      </c>
      <c r="U30" s="170">
        <v>55.328615576223505</v>
      </c>
      <c r="V30" s="96">
        <f t="shared" si="8"/>
        <v>19.060708066008996</v>
      </c>
      <c r="W30" s="96">
        <v>4.347464393757567</v>
      </c>
      <c r="X30" s="170">
        <v>55.328615576223505</v>
      </c>
      <c r="Y30" s="96">
        <f t="shared" si="9"/>
        <v>19.060708066008996</v>
      </c>
      <c r="Z30" s="96">
        <v>4.4144001411148945</v>
      </c>
      <c r="AA30" s="171">
        <v>10</v>
      </c>
      <c r="AB30" s="172">
        <v>0.14111137068602586</v>
      </c>
      <c r="AC30" s="176">
        <v>23.087510169346185</v>
      </c>
      <c r="AD30" s="91">
        <v>30</v>
      </c>
      <c r="AE30" s="177">
        <f t="shared" si="10"/>
        <v>29.122331746201198</v>
      </c>
      <c r="AF30" s="177">
        <f>+'[2]4. Объем фин. потребностей'!M48/1000</f>
        <v>15.6855334284</v>
      </c>
      <c r="AG30" s="177">
        <f>+'[2]4. Объем фин. потребностей'!P48/1000</f>
        <v>13.436798317801198</v>
      </c>
      <c r="AH30" s="177">
        <f>+'[2]4. Объем фин. потребностей'!S48/1000</f>
        <v>0</v>
      </c>
      <c r="AI30" s="177">
        <f>+'[2]4. Объем фин. потребностей'!V48/1000</f>
        <v>0</v>
      </c>
      <c r="AJ30" s="177">
        <f>+'[2]4. Объем фин. потребностей'!Y48/1000</f>
        <v>0</v>
      </c>
      <c r="AK30" s="18"/>
      <c r="AL30" s="177" t="str">
        <f>+'[2]4. Объем фин. потребностей'!AB48</f>
        <v>Собственные средства и амортизационные отчисления</v>
      </c>
    </row>
    <row r="31" spans="1:38" s="158" customFormat="1" ht="63">
      <c r="A31" s="21">
        <f t="shared" si="3"/>
        <v>24</v>
      </c>
      <c r="B31" s="23" t="str">
        <f>+'[1]4. Объем фин. потребностей'!B49</f>
        <v>Реконструкция разводящих сетей
водопровода г.Новочеркасска Ду 300
мм, протяженностью 2,5 км</v>
      </c>
      <c r="C31" s="21" t="s">
        <v>4</v>
      </c>
      <c r="D31" s="174">
        <f t="shared" si="1"/>
        <v>1</v>
      </c>
      <c r="E31" s="174">
        <v>0.1</v>
      </c>
      <c r="F31" s="174">
        <v>0.45</v>
      </c>
      <c r="G31" s="174">
        <v>0.45</v>
      </c>
      <c r="H31" s="174"/>
      <c r="I31" s="174"/>
      <c r="J31" s="18" t="s">
        <v>474</v>
      </c>
      <c r="K31" s="126">
        <f t="shared" si="4"/>
        <v>18.10882734728486</v>
      </c>
      <c r="L31" s="93">
        <v>0</v>
      </c>
      <c r="M31" s="96">
        <f t="shared" si="5"/>
        <v>0</v>
      </c>
      <c r="N31" s="96">
        <v>0</v>
      </c>
      <c r="O31" s="170">
        <v>30.940981438829567</v>
      </c>
      <c r="P31" s="96">
        <f t="shared" si="6"/>
        <v>10.659168105676786</v>
      </c>
      <c r="Q31" s="96">
        <v>1.8439462019688526</v>
      </c>
      <c r="R31" s="170">
        <v>60.1429735902321</v>
      </c>
      <c r="S31" s="96">
        <f t="shared" si="7"/>
        <v>20.71925440183496</v>
      </c>
      <c r="T31" s="96">
        <v>4.192885328496077</v>
      </c>
      <c r="U31" s="170">
        <v>80.8107833406755</v>
      </c>
      <c r="V31" s="96">
        <f t="shared" si="8"/>
        <v>27.839314860862707</v>
      </c>
      <c r="W31" s="96">
        <v>5.98711605838439</v>
      </c>
      <c r="X31" s="170">
        <v>80.8107833406755</v>
      </c>
      <c r="Y31" s="96">
        <f t="shared" si="9"/>
        <v>27.839314860862707</v>
      </c>
      <c r="Z31" s="96">
        <v>6.084879758435537</v>
      </c>
      <c r="AA31" s="171">
        <v>7</v>
      </c>
      <c r="AB31" s="172">
        <v>0.13906060023950206</v>
      </c>
      <c r="AC31" s="176">
        <v>40.75121150499924</v>
      </c>
      <c r="AD31" s="91">
        <v>30</v>
      </c>
      <c r="AE31" s="177">
        <f t="shared" si="10"/>
        <v>31.65637908804706</v>
      </c>
      <c r="AF31" s="177">
        <f>+'[2]4. Объем фин. потребностей'!M49/1000</f>
        <v>2.973982436000001</v>
      </c>
      <c r="AG31" s="177">
        <f>+'[2]4. Объем фин. потребностей'!P49/1000</f>
        <v>14.011918247214</v>
      </c>
      <c r="AH31" s="177">
        <f>+'[2]4. Объем фин. потребностей'!S49/1000</f>
        <v>14.670478404833057</v>
      </c>
      <c r="AI31" s="177">
        <f>+'[2]4. Объем фин. потребностей'!V49/1000</f>
        <v>0</v>
      </c>
      <c r="AJ31" s="177">
        <f>+'[2]4. Объем фин. потребностей'!Y49/1000</f>
        <v>0</v>
      </c>
      <c r="AK31" s="18"/>
      <c r="AL31" s="177" t="str">
        <f>+'[2]4. Объем фин. потребностей'!AB49</f>
        <v>Собственные средства и амортизационные отчисления</v>
      </c>
    </row>
    <row r="32" spans="1:38" s="158" customFormat="1" ht="63">
      <c r="A32" s="21">
        <f t="shared" si="3"/>
        <v>25</v>
      </c>
      <c r="B32" s="23" t="str">
        <f>+'[1]4. Объем фин. потребностей'!B50</f>
        <v>Реконструкция разводящих сетей
водоснабжения г. Новочеркасска, мкр.
Промышленного, Ду 100мм,
протяженностью 1,35 км</v>
      </c>
      <c r="C32" s="21" t="s">
        <v>4</v>
      </c>
      <c r="D32" s="174">
        <f t="shared" si="1"/>
        <v>1</v>
      </c>
      <c r="E32" s="174">
        <v>1</v>
      </c>
      <c r="F32" s="174"/>
      <c r="G32" s="174"/>
      <c r="H32" s="174"/>
      <c r="I32" s="174"/>
      <c r="J32" s="18" t="s">
        <v>474</v>
      </c>
      <c r="K32" s="126">
        <f t="shared" si="4"/>
        <v>4.332008981176624</v>
      </c>
      <c r="L32" s="93">
        <v>0</v>
      </c>
      <c r="M32" s="96">
        <f t="shared" si="5"/>
        <v>0</v>
      </c>
      <c r="N32" s="96">
        <v>0</v>
      </c>
      <c r="O32" s="170">
        <v>11.4125411153592</v>
      </c>
      <c r="P32" s="96">
        <f t="shared" si="6"/>
        <v>3.931620414241244</v>
      </c>
      <c r="Q32" s="96">
        <v>1.0693509999594049</v>
      </c>
      <c r="R32" s="170">
        <v>11.4125411153592</v>
      </c>
      <c r="S32" s="96">
        <f t="shared" si="7"/>
        <v>3.931620414241244</v>
      </c>
      <c r="T32" s="96">
        <v>1.0774028264149849</v>
      </c>
      <c r="U32" s="170">
        <v>11.4125411153592</v>
      </c>
      <c r="V32" s="96">
        <f t="shared" si="8"/>
        <v>3.931620414241244</v>
      </c>
      <c r="W32" s="96">
        <v>1.0857242150013258</v>
      </c>
      <c r="X32" s="170">
        <v>11.4125411153592</v>
      </c>
      <c r="Y32" s="96">
        <f t="shared" si="9"/>
        <v>3.931620414241244</v>
      </c>
      <c r="Z32" s="96">
        <v>1.0995309398009079</v>
      </c>
      <c r="AA32" s="171">
        <v>22</v>
      </c>
      <c r="AB32" s="172">
        <v>0.07984239923956005</v>
      </c>
      <c r="AC32" s="176">
        <v>1.1926204005056917</v>
      </c>
      <c r="AD32" s="91">
        <v>30</v>
      </c>
      <c r="AE32" s="177">
        <f t="shared" si="10"/>
        <v>11.676414616</v>
      </c>
      <c r="AF32" s="177">
        <f>+'[2]4. Объем фин. потребностей'!M50/1000</f>
        <v>11.676414616</v>
      </c>
      <c r="AG32" s="177">
        <f>+'[2]4. Объем фин. потребностей'!P50/1000</f>
        <v>0</v>
      </c>
      <c r="AH32" s="177">
        <f>+'[2]4. Объем фин. потребностей'!S50/1000</f>
        <v>0</v>
      </c>
      <c r="AI32" s="177">
        <f>+'[2]4. Объем фин. потребностей'!V50/1000</f>
        <v>0</v>
      </c>
      <c r="AJ32" s="177">
        <f>+'[2]4. Объем фин. потребностей'!Y50/1000</f>
        <v>0</v>
      </c>
      <c r="AK32" s="18"/>
      <c r="AL32" s="177" t="str">
        <f>+'[2]4. Объем фин. потребностей'!AB50</f>
        <v>Собственные средства и амортизационные отчисления</v>
      </c>
    </row>
    <row r="33" spans="1:38" s="158" customFormat="1" ht="63">
      <c r="A33" s="21">
        <f t="shared" si="3"/>
        <v>26</v>
      </c>
      <c r="B33" s="23" t="str">
        <f>+'[1]4. Объем фин. потребностей'!B51</f>
        <v>Реконструкция разводящих сетей водоснабжения г. Новочеркасска, мкр. Промышленного, протяженностью 3,25 км </v>
      </c>
      <c r="C33" s="21" t="s">
        <v>4</v>
      </c>
      <c r="D33" s="174">
        <f t="shared" si="1"/>
        <v>1</v>
      </c>
      <c r="E33" s="174">
        <v>0.1</v>
      </c>
      <c r="F33" s="174">
        <v>0.3</v>
      </c>
      <c r="G33" s="174">
        <v>0.3</v>
      </c>
      <c r="H33" s="174">
        <v>0.3</v>
      </c>
      <c r="I33" s="174"/>
      <c r="J33" s="18" t="s">
        <v>474</v>
      </c>
      <c r="K33" s="126">
        <f t="shared" si="4"/>
        <v>25.40842851054223</v>
      </c>
      <c r="L33" s="93">
        <v>0</v>
      </c>
      <c r="M33" s="96">
        <f t="shared" si="5"/>
        <v>0</v>
      </c>
      <c r="N33" s="96">
        <v>0</v>
      </c>
      <c r="O33" s="170">
        <v>43.34468027988049</v>
      </c>
      <c r="P33" s="96">
        <f t="shared" si="6"/>
        <v>14.93224235641883</v>
      </c>
      <c r="Q33" s="96">
        <v>2.5831520159000894</v>
      </c>
      <c r="R33" s="170">
        <v>84.25324085157781</v>
      </c>
      <c r="S33" s="96">
        <f t="shared" si="7"/>
        <v>29.025241473368556</v>
      </c>
      <c r="T33" s="96">
        <v>5.643560028753356</v>
      </c>
      <c r="U33" s="170">
        <v>113.20641441168105</v>
      </c>
      <c r="V33" s="96">
        <f t="shared" si="8"/>
        <v>38.99960976482412</v>
      </c>
      <c r="W33" s="96">
        <v>7.9191223652866105</v>
      </c>
      <c r="X33" s="170">
        <v>125.07003560336854</v>
      </c>
      <c r="Y33" s="96">
        <f t="shared" si="9"/>
        <v>43.086627265360455</v>
      </c>
      <c r="Z33" s="96">
        <v>9.26259410060217</v>
      </c>
      <c r="AA33" s="171">
        <v>7</v>
      </c>
      <c r="AB33" s="172">
        <v>0.16946628948808895</v>
      </c>
      <c r="AC33" s="176">
        <v>66.34243151523388</v>
      </c>
      <c r="AD33" s="91">
        <v>30</v>
      </c>
      <c r="AE33" s="177">
        <f t="shared" si="10"/>
        <v>44.34686834684969</v>
      </c>
      <c r="AF33" s="177">
        <f>+'[2]4. Объем фин. потребностей'!M51/1000</f>
        <v>4.078690764</v>
      </c>
      <c r="AG33" s="177">
        <f>+'[2]4. Объем фин. потребностей'!P51/1000</f>
        <v>12.811167689724002</v>
      </c>
      <c r="AH33" s="177">
        <f>+'[2]4. Объем фин. потребностей'!S51/1000</f>
        <v>13.413292571141028</v>
      </c>
      <c r="AI33" s="177">
        <f>+'[2]4. Объем фин. потребностей'!V51/1000</f>
        <v>14.043717321984655</v>
      </c>
      <c r="AJ33" s="177">
        <f>+'[2]4. Объем фин. потребностей'!Y51/1000</f>
        <v>0</v>
      </c>
      <c r="AK33" s="18"/>
      <c r="AL33" s="177" t="str">
        <f>+'[2]4. Объем фин. потребностей'!AB51</f>
        <v>Собственные средства и амортизационные отчисления</v>
      </c>
    </row>
    <row r="34" spans="1:38" s="158" customFormat="1" ht="63">
      <c r="A34" s="21">
        <f t="shared" si="3"/>
        <v>27</v>
      </c>
      <c r="B34" s="23" t="str">
        <f>+'[1]4. Объем фин. потребностей'!B52</f>
        <v>Реконструкция разводящих сетей водоснабжения пос. Донской, протяженностью 6 км</v>
      </c>
      <c r="C34" s="21" t="s">
        <v>4</v>
      </c>
      <c r="D34" s="174">
        <f t="shared" si="1"/>
        <v>1</v>
      </c>
      <c r="E34" s="174">
        <v>0.28</v>
      </c>
      <c r="F34" s="174">
        <v>0.18</v>
      </c>
      <c r="G34" s="174">
        <v>0.18</v>
      </c>
      <c r="H34" s="174">
        <v>0.18</v>
      </c>
      <c r="I34" s="174">
        <f>+(1-0.1)/5</f>
        <v>0.18</v>
      </c>
      <c r="J34" s="18" t="s">
        <v>474</v>
      </c>
      <c r="K34" s="126">
        <f t="shared" si="4"/>
        <v>38.80617086776432</v>
      </c>
      <c r="L34" s="93">
        <v>0</v>
      </c>
      <c r="M34" s="96">
        <f t="shared" si="5"/>
        <v>0</v>
      </c>
      <c r="N34" s="96">
        <v>0</v>
      </c>
      <c r="O34" s="170">
        <v>66.0610424033536</v>
      </c>
      <c r="P34" s="96">
        <f t="shared" si="6"/>
        <v>22.758029107955313</v>
      </c>
      <c r="Q34" s="96">
        <v>4.516393028487775</v>
      </c>
      <c r="R34" s="170">
        <v>128.40922762786133</v>
      </c>
      <c r="S34" s="96">
        <f t="shared" si="7"/>
        <v>44.236978917798226</v>
      </c>
      <c r="T34" s="96">
        <v>8.712674551665678</v>
      </c>
      <c r="U34" s="170">
        <v>172.5363688114001</v>
      </c>
      <c r="V34" s="96">
        <f t="shared" si="8"/>
        <v>59.438779055527334</v>
      </c>
      <c r="W34" s="96">
        <v>11.907733338967871</v>
      </c>
      <c r="X34" s="170">
        <v>190.61755380436395</v>
      </c>
      <c r="Y34" s="96">
        <f t="shared" si="9"/>
        <v>65.66774728560337</v>
      </c>
      <c r="Z34" s="96">
        <v>13.669369948642998</v>
      </c>
      <c r="AA34" s="171">
        <v>7</v>
      </c>
      <c r="AB34" s="172">
        <v>0.14285714285714285</v>
      </c>
      <c r="AC34" s="176">
        <v>102.63894509238193</v>
      </c>
      <c r="AD34" s="91">
        <v>30</v>
      </c>
      <c r="AE34" s="177">
        <f t="shared" si="10"/>
        <v>67.58846371458928</v>
      </c>
      <c r="AF34" s="177">
        <f>+'[2]4. Объем фин. потребностей'!M52/1000</f>
        <v>17.383376796800004</v>
      </c>
      <c r="AG34" s="177">
        <f>+'[2]4. Объем фин. потребностей'!P52/1000</f>
        <v>11.7002542540176</v>
      </c>
      <c r="AH34" s="177">
        <f>+'[2]4. Объем фин. потребностей'!S52/1000</f>
        <v>12.250166203956427</v>
      </c>
      <c r="AI34" s="177">
        <f>+'[2]4. Объем фин. потребностей'!V52/1000</f>
        <v>12.825924015542377</v>
      </c>
      <c r="AJ34" s="177">
        <f>+'[2]4. Объем фин. потребностей'!Y52/1000</f>
        <v>13.428742444272867</v>
      </c>
      <c r="AK34" s="18"/>
      <c r="AL34" s="177" t="str">
        <f>+'[2]4. Объем фин. потребностей'!AB52</f>
        <v>Собственные средства и амортизационные отчисления</v>
      </c>
    </row>
    <row r="35" spans="1:38" s="158" customFormat="1" ht="63">
      <c r="A35" s="21">
        <f t="shared" si="3"/>
        <v>28</v>
      </c>
      <c r="B35" s="94" t="str">
        <f>+'[1]4. Объем фин. потребностей'!B56</f>
        <v>Реконструкция ВОС-1</v>
      </c>
      <c r="C35" s="93" t="s">
        <v>4</v>
      </c>
      <c r="D35" s="168">
        <f t="shared" si="1"/>
        <v>1</v>
      </c>
      <c r="E35" s="168">
        <v>0.1</v>
      </c>
      <c r="F35" s="168">
        <v>0.225</v>
      </c>
      <c r="G35" s="168">
        <v>0.225</v>
      </c>
      <c r="H35" s="168">
        <v>0.225</v>
      </c>
      <c r="I35" s="168">
        <f>+(1-0.1)/4</f>
        <v>0.225</v>
      </c>
      <c r="J35" s="91" t="s">
        <v>103</v>
      </c>
      <c r="K35" s="169" t="s">
        <v>103</v>
      </c>
      <c r="L35" s="93" t="s">
        <v>103</v>
      </c>
      <c r="M35" s="93" t="s">
        <v>103</v>
      </c>
      <c r="N35" s="93" t="s">
        <v>103</v>
      </c>
      <c r="O35" s="93" t="s">
        <v>103</v>
      </c>
      <c r="P35" s="171" t="s">
        <v>103</v>
      </c>
      <c r="Q35" s="93" t="s">
        <v>103</v>
      </c>
      <c r="R35" s="93" t="s">
        <v>103</v>
      </c>
      <c r="S35" s="93" t="s">
        <v>103</v>
      </c>
      <c r="T35" s="93" t="s">
        <v>103</v>
      </c>
      <c r="U35" s="93" t="s">
        <v>103</v>
      </c>
      <c r="V35" s="93" t="s">
        <v>103</v>
      </c>
      <c r="W35" s="170" t="s">
        <v>103</v>
      </c>
      <c r="X35" s="93" t="s">
        <v>103</v>
      </c>
      <c r="Y35" s="93" t="s">
        <v>103</v>
      </c>
      <c r="Z35" s="93" t="s">
        <v>103</v>
      </c>
      <c r="AA35" s="301" t="s">
        <v>475</v>
      </c>
      <c r="AB35" s="302"/>
      <c r="AC35" s="303"/>
      <c r="AD35" s="91">
        <v>30</v>
      </c>
      <c r="AE35" s="177">
        <f t="shared" si="10"/>
        <v>579.4493759832849</v>
      </c>
      <c r="AF35" s="177">
        <f>+'[2]4. Объем фин. потребностей'!M56/1000</f>
        <v>52.1632585816</v>
      </c>
      <c r="AG35" s="177">
        <f>+'[2]4. Объем фин. потребностей'!P56/1000</f>
        <v>122.8835964036042</v>
      </c>
      <c r="AH35" s="177">
        <f>+'[2]4. Объем фин. потребностей'!S56/1000</f>
        <v>128.65912543457358</v>
      </c>
      <c r="AI35" s="177">
        <f>+'[2]4. Объем фин. потребностей'!V56/1000</f>
        <v>134.70610432999854</v>
      </c>
      <c r="AJ35" s="177">
        <f>+'[2]4. Объем фин. потребностей'!Y56/1000</f>
        <v>141.03729123350848</v>
      </c>
      <c r="AK35" s="18"/>
      <c r="AL35" s="177" t="str">
        <f>+'[2]4. Объем фин. потребностей'!AB56</f>
        <v>Собственные средства и амортизационные отчисления</v>
      </c>
    </row>
    <row r="36" spans="1:38" s="158" customFormat="1" ht="63">
      <c r="A36" s="21">
        <f t="shared" si="3"/>
        <v>29</v>
      </c>
      <c r="B36" s="94" t="str">
        <f>+'[1]4. Объем фин. потребностей'!B57</f>
        <v>Реконструкция  водозабора БОС</v>
      </c>
      <c r="C36" s="93" t="s">
        <v>4</v>
      </c>
      <c r="D36" s="168">
        <f t="shared" si="1"/>
        <v>1</v>
      </c>
      <c r="E36" s="168">
        <v>0.1</v>
      </c>
      <c r="F36" s="168"/>
      <c r="G36" s="168">
        <v>0.45</v>
      </c>
      <c r="H36" s="168">
        <v>0.45</v>
      </c>
      <c r="I36" s="168"/>
      <c r="J36" s="91" t="s">
        <v>103</v>
      </c>
      <c r="K36" s="169" t="s">
        <v>103</v>
      </c>
      <c r="L36" s="93" t="s">
        <v>103</v>
      </c>
      <c r="M36" s="93" t="s">
        <v>103</v>
      </c>
      <c r="N36" s="93" t="s">
        <v>103</v>
      </c>
      <c r="O36" s="93" t="s">
        <v>103</v>
      </c>
      <c r="P36" s="171" t="s">
        <v>103</v>
      </c>
      <c r="Q36" s="93" t="s">
        <v>103</v>
      </c>
      <c r="R36" s="93" t="s">
        <v>103</v>
      </c>
      <c r="S36" s="93" t="s">
        <v>103</v>
      </c>
      <c r="T36" s="93" t="s">
        <v>103</v>
      </c>
      <c r="U36" s="93" t="s">
        <v>103</v>
      </c>
      <c r="V36" s="93" t="s">
        <v>103</v>
      </c>
      <c r="W36" s="170" t="s">
        <v>103</v>
      </c>
      <c r="X36" s="93" t="s">
        <v>103</v>
      </c>
      <c r="Y36" s="93" t="s">
        <v>103</v>
      </c>
      <c r="Z36" s="93" t="s">
        <v>103</v>
      </c>
      <c r="AA36" s="301" t="s">
        <v>475</v>
      </c>
      <c r="AB36" s="302"/>
      <c r="AC36" s="303"/>
      <c r="AD36" s="91">
        <v>30</v>
      </c>
      <c r="AE36" s="177">
        <f t="shared" si="10"/>
        <v>16.806304946176397</v>
      </c>
      <c r="AF36" s="177">
        <f>+'[2]4. Объем фин. потребностей'!M57/1000</f>
        <v>1.5143913352000002</v>
      </c>
      <c r="AG36" s="177">
        <f>+'[2]4. Объем фин. потребностей'!P57/1000</f>
        <v>0</v>
      </c>
      <c r="AH36" s="177">
        <f>+'[2]4. Объем фин. потребностей'!S57/1000</f>
        <v>7.470402350257156</v>
      </c>
      <c r="AI36" s="177">
        <f>+'[2]4. Объем фин. потребностей'!V57/1000</f>
        <v>7.821511260719241</v>
      </c>
      <c r="AJ36" s="177">
        <f>+'[2]4. Объем фин. потребностей'!Y57/1000</f>
        <v>0</v>
      </c>
      <c r="AK36" s="18"/>
      <c r="AL36" s="177" t="str">
        <f>+'[2]4. Объем фин. потребностей'!AB57</f>
        <v>Собственные средства и амортизационные отчисления</v>
      </c>
    </row>
    <row r="37" spans="1:38" s="158" customFormat="1" ht="63">
      <c r="A37" s="21">
        <f t="shared" si="3"/>
        <v>30</v>
      </c>
      <c r="B37" s="94" t="str">
        <f>+'[1]4. Объем фин. потребностей'!B58</f>
        <v>Реконструкция водозабора Луговой</v>
      </c>
      <c r="C37" s="93" t="s">
        <v>4</v>
      </c>
      <c r="D37" s="168">
        <f t="shared" si="1"/>
        <v>1</v>
      </c>
      <c r="E37" s="168">
        <v>1</v>
      </c>
      <c r="F37" s="168"/>
      <c r="G37" s="168"/>
      <c r="H37" s="168"/>
      <c r="I37" s="168"/>
      <c r="J37" s="91" t="s">
        <v>103</v>
      </c>
      <c r="K37" s="169" t="s">
        <v>103</v>
      </c>
      <c r="L37" s="93" t="s">
        <v>103</v>
      </c>
      <c r="M37" s="93" t="s">
        <v>103</v>
      </c>
      <c r="N37" s="93" t="s">
        <v>103</v>
      </c>
      <c r="O37" s="93" t="s">
        <v>103</v>
      </c>
      <c r="P37" s="171" t="s">
        <v>103</v>
      </c>
      <c r="Q37" s="93" t="s">
        <v>103</v>
      </c>
      <c r="R37" s="93" t="s">
        <v>103</v>
      </c>
      <c r="S37" s="93" t="s">
        <v>103</v>
      </c>
      <c r="T37" s="93" t="s">
        <v>103</v>
      </c>
      <c r="U37" s="93" t="s">
        <v>103</v>
      </c>
      <c r="V37" s="93" t="s">
        <v>103</v>
      </c>
      <c r="W37" s="170" t="s">
        <v>103</v>
      </c>
      <c r="X37" s="93" t="s">
        <v>103</v>
      </c>
      <c r="Y37" s="93" t="s">
        <v>103</v>
      </c>
      <c r="Z37" s="93" t="s">
        <v>103</v>
      </c>
      <c r="AA37" s="301" t="s">
        <v>475</v>
      </c>
      <c r="AB37" s="302"/>
      <c r="AC37" s="303"/>
      <c r="AD37" s="91">
        <v>30</v>
      </c>
      <c r="AE37" s="177">
        <f t="shared" si="10"/>
        <v>3.09367504</v>
      </c>
      <c r="AF37" s="177">
        <f>+'[2]4. Объем фин. потребностей'!M58/1000</f>
        <v>3.09367504</v>
      </c>
      <c r="AG37" s="177">
        <f>+'[2]4. Объем фин. потребностей'!P58/1000</f>
        <v>0</v>
      </c>
      <c r="AH37" s="177">
        <f>+'[2]4. Объем фин. потребностей'!S58/1000</f>
        <v>0</v>
      </c>
      <c r="AI37" s="177">
        <f>+'[2]4. Объем фин. потребностей'!V58/1000</f>
        <v>0</v>
      </c>
      <c r="AJ37" s="177">
        <f>+'[2]4. Объем фин. потребностей'!Y58/1000</f>
        <v>0</v>
      </c>
      <c r="AK37" s="18"/>
      <c r="AL37" s="177" t="str">
        <f>+'[2]4. Объем фин. потребностей'!AB58</f>
        <v>Собственные средства и амортизационные отчисления</v>
      </c>
    </row>
    <row r="38" spans="1:38" s="158" customFormat="1" ht="63">
      <c r="A38" s="21">
        <f t="shared" si="3"/>
        <v>31</v>
      </c>
      <c r="B38" s="94" t="str">
        <f>+'[1]4. Объем фин. потребностей'!B59</f>
        <v>Реконструкция 2-х плавучих насосных станций </v>
      </c>
      <c r="C38" s="93" t="s">
        <v>4</v>
      </c>
      <c r="D38" s="168">
        <f>SUM(E38:I38)</f>
        <v>1</v>
      </c>
      <c r="E38" s="168">
        <v>0.5</v>
      </c>
      <c r="F38" s="168">
        <v>0.5</v>
      </c>
      <c r="G38" s="168"/>
      <c r="H38" s="168"/>
      <c r="I38" s="168"/>
      <c r="J38" s="91" t="s">
        <v>103</v>
      </c>
      <c r="K38" s="169" t="s">
        <v>103</v>
      </c>
      <c r="L38" s="93" t="s">
        <v>103</v>
      </c>
      <c r="M38" s="93" t="s">
        <v>103</v>
      </c>
      <c r="N38" s="93" t="s">
        <v>103</v>
      </c>
      <c r="O38" s="93" t="s">
        <v>103</v>
      </c>
      <c r="P38" s="171" t="s">
        <v>103</v>
      </c>
      <c r="Q38" s="93" t="s">
        <v>103</v>
      </c>
      <c r="R38" s="93" t="s">
        <v>103</v>
      </c>
      <c r="S38" s="93" t="s">
        <v>103</v>
      </c>
      <c r="T38" s="93" t="s">
        <v>103</v>
      </c>
      <c r="U38" s="93" t="s">
        <v>103</v>
      </c>
      <c r="V38" s="93" t="s">
        <v>103</v>
      </c>
      <c r="W38" s="170" t="s">
        <v>103</v>
      </c>
      <c r="X38" s="93" t="s">
        <v>103</v>
      </c>
      <c r="Y38" s="93" t="s">
        <v>103</v>
      </c>
      <c r="Z38" s="93" t="s">
        <v>103</v>
      </c>
      <c r="AA38" s="301" t="s">
        <v>476</v>
      </c>
      <c r="AB38" s="302"/>
      <c r="AC38" s="303"/>
      <c r="AD38" s="91">
        <v>30</v>
      </c>
      <c r="AE38" s="177">
        <f t="shared" si="10"/>
        <v>123.07573940672</v>
      </c>
      <c r="AF38" s="177">
        <f>+'[2]4. Объем фин. потребностей'!M59/1000</f>
        <v>60.124933760000005</v>
      </c>
      <c r="AG38" s="177">
        <f>+'[2]4. Объем фин. потребностей'!P59/1000</f>
        <v>62.95080564672</v>
      </c>
      <c r="AH38" s="177">
        <f>+'[2]4. Объем фин. потребностей'!S59/1000</f>
        <v>0</v>
      </c>
      <c r="AI38" s="177">
        <f>+'[2]4. Объем фин. потребностей'!V59/1000</f>
        <v>0</v>
      </c>
      <c r="AJ38" s="177">
        <f>+'[2]4. Объем фин. потребностей'!Y59/1000</f>
        <v>0</v>
      </c>
      <c r="AK38" s="18"/>
      <c r="AL38" s="177" t="str">
        <f>+'[2]4. Объем фин. потребностей'!AB59</f>
        <v>Собственные средства и амортизационные отчисления</v>
      </c>
    </row>
    <row r="39" spans="1:38" s="158" customFormat="1" ht="15.75">
      <c r="A39" s="165"/>
      <c r="B39" s="166"/>
      <c r="C39" s="299" t="s">
        <v>477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299" t="s">
        <v>477</v>
      </c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299" t="s">
        <v>477</v>
      </c>
      <c r="AF39" s="300"/>
      <c r="AG39" s="300"/>
      <c r="AH39" s="300"/>
      <c r="AI39" s="300"/>
      <c r="AJ39" s="300"/>
      <c r="AK39" s="300"/>
      <c r="AL39" s="300"/>
    </row>
    <row r="40" spans="1:38" s="158" customFormat="1" ht="85.5" customHeight="1">
      <c r="A40" s="93">
        <f>+A38+1</f>
        <v>32</v>
      </c>
      <c r="B40" s="94" t="str">
        <f>+'[2]4. Объем фин. потребностей'!B77</f>
        <v>Строительство второй нитки напорного канализационного коллектора Д-200 мм, проходящей от КНС ул.Прудная до КНС пр.Баклановский ,149</v>
      </c>
      <c r="C40" s="93" t="s">
        <v>4</v>
      </c>
      <c r="D40" s="168">
        <f aca="true" t="shared" si="11" ref="D40:D69">SUM(E40:I40)</f>
        <v>1</v>
      </c>
      <c r="E40" s="168">
        <v>1</v>
      </c>
      <c r="F40" s="168"/>
      <c r="G40" s="168"/>
      <c r="H40" s="168"/>
      <c r="I40" s="168"/>
      <c r="J40" s="91" t="s">
        <v>103</v>
      </c>
      <c r="K40" s="169" t="s">
        <v>103</v>
      </c>
      <c r="L40" s="93" t="s">
        <v>103</v>
      </c>
      <c r="M40" s="93" t="s">
        <v>103</v>
      </c>
      <c r="N40" s="93" t="s">
        <v>103</v>
      </c>
      <c r="O40" s="93" t="s">
        <v>103</v>
      </c>
      <c r="P40" s="171" t="s">
        <v>103</v>
      </c>
      <c r="Q40" s="93" t="s">
        <v>103</v>
      </c>
      <c r="R40" s="93" t="s">
        <v>103</v>
      </c>
      <c r="S40" s="93" t="s">
        <v>103</v>
      </c>
      <c r="T40" s="93" t="s">
        <v>103</v>
      </c>
      <c r="U40" s="93" t="s">
        <v>103</v>
      </c>
      <c r="V40" s="93" t="s">
        <v>103</v>
      </c>
      <c r="W40" s="170" t="s">
        <v>103</v>
      </c>
      <c r="X40" s="93" t="s">
        <v>103</v>
      </c>
      <c r="Y40" s="93" t="s">
        <v>103</v>
      </c>
      <c r="Z40" s="93" t="s">
        <v>103</v>
      </c>
      <c r="AA40" s="93" t="s">
        <v>103</v>
      </c>
      <c r="AB40" s="93" t="s">
        <v>103</v>
      </c>
      <c r="AC40" s="93" t="s">
        <v>103</v>
      </c>
      <c r="AD40" s="91">
        <v>30</v>
      </c>
      <c r="AE40" s="177">
        <f t="shared" si="10"/>
        <v>16.887986143</v>
      </c>
      <c r="AF40" s="177">
        <f>+'[2]4. Объем фин. потребностей'!M77/1000</f>
        <v>16.887986143</v>
      </c>
      <c r="AG40" s="177">
        <f>+'[2]4. Объем фин. потребностей'!P77/1000</f>
        <v>0</v>
      </c>
      <c r="AH40" s="177">
        <f>+'[2]4. Объем фин. потребностей'!S77/1000</f>
        <v>0</v>
      </c>
      <c r="AI40" s="177">
        <f>+'[2]4. Объем фин. потребностей'!V77/1000</f>
        <v>0</v>
      </c>
      <c r="AJ40" s="177">
        <f>+'[2]4. Объем фин. потребностей'!Y77/1000</f>
        <v>0</v>
      </c>
      <c r="AK40" s="18"/>
      <c r="AL40" s="177" t="str">
        <f>+'[2]4. Объем фин. потребностей'!AB77</f>
        <v>Плата за  подключение</v>
      </c>
    </row>
    <row r="41" spans="1:38" s="158" customFormat="1" ht="85.5" customHeight="1">
      <c r="A41" s="93">
        <f>1+A40</f>
        <v>33</v>
      </c>
      <c r="B41" s="94" t="str">
        <f>+'[2]4. Объем фин. потребностей'!B78</f>
        <v>Строительство канализационного коллектора Д-300 мм, проходящего по сп. Герцена от ул. Фрунзе до ул. Грекова </v>
      </c>
      <c r="C41" s="93" t="s">
        <v>4</v>
      </c>
      <c r="D41" s="168">
        <f t="shared" si="11"/>
        <v>1</v>
      </c>
      <c r="E41" s="168"/>
      <c r="F41" s="168">
        <v>1</v>
      </c>
      <c r="G41" s="168"/>
      <c r="H41" s="168"/>
      <c r="I41" s="168"/>
      <c r="J41" s="91" t="s">
        <v>103</v>
      </c>
      <c r="K41" s="169" t="s">
        <v>103</v>
      </c>
      <c r="L41" s="93" t="s">
        <v>103</v>
      </c>
      <c r="M41" s="93" t="s">
        <v>103</v>
      </c>
      <c r="N41" s="93" t="s">
        <v>103</v>
      </c>
      <c r="O41" s="93" t="s">
        <v>103</v>
      </c>
      <c r="P41" s="171" t="s">
        <v>103</v>
      </c>
      <c r="Q41" s="93" t="s">
        <v>103</v>
      </c>
      <c r="R41" s="93" t="s">
        <v>103</v>
      </c>
      <c r="S41" s="93" t="s">
        <v>103</v>
      </c>
      <c r="T41" s="93" t="s">
        <v>103</v>
      </c>
      <c r="U41" s="93" t="s">
        <v>103</v>
      </c>
      <c r="V41" s="93" t="s">
        <v>103</v>
      </c>
      <c r="W41" s="170" t="s">
        <v>103</v>
      </c>
      <c r="X41" s="93" t="s">
        <v>103</v>
      </c>
      <c r="Y41" s="93" t="s">
        <v>103</v>
      </c>
      <c r="Z41" s="93" t="s">
        <v>103</v>
      </c>
      <c r="AA41" s="93" t="s">
        <v>103</v>
      </c>
      <c r="AB41" s="93" t="s">
        <v>103</v>
      </c>
      <c r="AC41" s="93" t="s">
        <v>103</v>
      </c>
      <c r="AD41" s="91">
        <v>30</v>
      </c>
      <c r="AE41" s="177">
        <f>+AF41+AG41+AH41+AI41+AJ41</f>
        <v>2.8521990599900002</v>
      </c>
      <c r="AF41" s="177">
        <f>+'[2]4. Объем фин. потребностей'!M78/1000</f>
        <v>0</v>
      </c>
      <c r="AG41" s="177">
        <f>+'[2]4. Объем фин. потребностей'!P78/1000</f>
        <v>2.8521990599900002</v>
      </c>
      <c r="AH41" s="177">
        <f>+'[2]4. Объем фин. потребностей'!S78/1000</f>
        <v>0</v>
      </c>
      <c r="AI41" s="177">
        <f>+'[2]4. Объем фин. потребностей'!V78/1000</f>
        <v>0</v>
      </c>
      <c r="AJ41" s="177">
        <f>+'[2]4. Объем фин. потребностей'!Y78/1000</f>
        <v>0</v>
      </c>
      <c r="AK41" s="18"/>
      <c r="AL41" s="177" t="str">
        <f>+'[2]4. Объем фин. потребностей'!AB78</f>
        <v>Плата за  подключение</v>
      </c>
    </row>
    <row r="42" spans="1:38" s="158" customFormat="1" ht="85.5" customHeight="1">
      <c r="A42" s="93">
        <f aca="true" t="shared" si="12" ref="A42:A69">1+A41</f>
        <v>34</v>
      </c>
      <c r="B42" s="94" t="str">
        <f>+'[2]4. Объем фин. потребностей'!B79</f>
        <v>Прокладка напорного трубопровода от абонентского колодца до КНС-4</v>
      </c>
      <c r="C42" s="93" t="s">
        <v>4</v>
      </c>
      <c r="D42" s="168">
        <f t="shared" si="11"/>
        <v>1</v>
      </c>
      <c r="E42" s="168">
        <v>1</v>
      </c>
      <c r="F42" s="168"/>
      <c r="G42" s="168"/>
      <c r="H42" s="168"/>
      <c r="I42" s="168"/>
      <c r="J42" s="91" t="s">
        <v>103</v>
      </c>
      <c r="K42" s="169" t="s">
        <v>103</v>
      </c>
      <c r="L42" s="93" t="s">
        <v>103</v>
      </c>
      <c r="M42" s="93" t="s">
        <v>103</v>
      </c>
      <c r="N42" s="93" t="s">
        <v>103</v>
      </c>
      <c r="O42" s="93" t="s">
        <v>103</v>
      </c>
      <c r="P42" s="171" t="s">
        <v>103</v>
      </c>
      <c r="Q42" s="93" t="s">
        <v>103</v>
      </c>
      <c r="R42" s="93" t="s">
        <v>103</v>
      </c>
      <c r="S42" s="93" t="s">
        <v>103</v>
      </c>
      <c r="T42" s="93" t="s">
        <v>103</v>
      </c>
      <c r="U42" s="93" t="s">
        <v>103</v>
      </c>
      <c r="V42" s="93" t="s">
        <v>103</v>
      </c>
      <c r="W42" s="170" t="s">
        <v>103</v>
      </c>
      <c r="X42" s="93" t="s">
        <v>103</v>
      </c>
      <c r="Y42" s="93" t="s">
        <v>103</v>
      </c>
      <c r="Z42" s="93" t="s">
        <v>103</v>
      </c>
      <c r="AA42" s="93" t="s">
        <v>103</v>
      </c>
      <c r="AB42" s="93" t="s">
        <v>103</v>
      </c>
      <c r="AC42" s="93" t="s">
        <v>103</v>
      </c>
      <c r="AD42" s="91">
        <v>30</v>
      </c>
      <c r="AE42" s="177">
        <f>+AF42+AG42+AH42+AI42+AJ42</f>
        <v>54.09833833333333</v>
      </c>
      <c r="AF42" s="177">
        <f>+'[2]4. Объем фин. потребностей'!M79/1000</f>
        <v>54.09833833333333</v>
      </c>
      <c r="AG42" s="177">
        <f>+'[2]4. Объем фин. потребностей'!P79/1000</f>
        <v>0</v>
      </c>
      <c r="AH42" s="177">
        <f>+'[2]4. Объем фин. потребностей'!S79/1000</f>
        <v>0</v>
      </c>
      <c r="AI42" s="177">
        <f>+'[2]4. Объем фин. потребностей'!V79/1000</f>
        <v>0</v>
      </c>
      <c r="AJ42" s="177">
        <f>+'[2]4. Объем фин. потребностей'!Y79/1000</f>
        <v>0</v>
      </c>
      <c r="AK42" s="18"/>
      <c r="AL42" s="177" t="str">
        <f>+'[2]4. Объем фин. потребностей'!AB79</f>
        <v>Индивидуальная плата за  подключение</v>
      </c>
    </row>
    <row r="43" spans="1:38" s="158" customFormat="1" ht="85.5" customHeight="1">
      <c r="A43" s="93">
        <f t="shared" si="12"/>
        <v>35</v>
      </c>
      <c r="B43" s="94" t="str">
        <f>+'[2]4. Объем фин. потребностей'!B84</f>
        <v>Реконструкция канализационного коллектора Д-300 мм, проходящего по ул.Островского</v>
      </c>
      <c r="C43" s="93" t="s">
        <v>4</v>
      </c>
      <c r="D43" s="168">
        <f t="shared" si="11"/>
        <v>1</v>
      </c>
      <c r="E43" s="168">
        <v>1</v>
      </c>
      <c r="F43" s="168"/>
      <c r="G43" s="168"/>
      <c r="H43" s="168"/>
      <c r="I43" s="168"/>
      <c r="J43" s="91" t="s">
        <v>103</v>
      </c>
      <c r="K43" s="169" t="s">
        <v>103</v>
      </c>
      <c r="L43" s="93" t="s">
        <v>103</v>
      </c>
      <c r="M43" s="93" t="s">
        <v>103</v>
      </c>
      <c r="N43" s="93" t="s">
        <v>103</v>
      </c>
      <c r="O43" s="93" t="s">
        <v>103</v>
      </c>
      <c r="P43" s="171" t="s">
        <v>103</v>
      </c>
      <c r="Q43" s="93" t="s">
        <v>103</v>
      </c>
      <c r="R43" s="93" t="s">
        <v>103</v>
      </c>
      <c r="S43" s="93" t="s">
        <v>103</v>
      </c>
      <c r="T43" s="93" t="s">
        <v>103</v>
      </c>
      <c r="U43" s="93" t="s">
        <v>103</v>
      </c>
      <c r="V43" s="93" t="s">
        <v>103</v>
      </c>
      <c r="W43" s="170" t="s">
        <v>103</v>
      </c>
      <c r="X43" s="93" t="s">
        <v>103</v>
      </c>
      <c r="Y43" s="93" t="s">
        <v>103</v>
      </c>
      <c r="Z43" s="93" t="s">
        <v>103</v>
      </c>
      <c r="AA43" s="93" t="s">
        <v>103</v>
      </c>
      <c r="AB43" s="93" t="s">
        <v>103</v>
      </c>
      <c r="AC43" s="93" t="s">
        <v>103</v>
      </c>
      <c r="AD43" s="91">
        <v>30</v>
      </c>
      <c r="AE43" s="177">
        <f aca="true" t="shared" si="13" ref="AE43:AE69">+AF43+AG43+AH43+AI43+AJ43</f>
        <v>4.297157487</v>
      </c>
      <c r="AF43" s="177">
        <f>+'[2]4. Объем фин. потребностей'!M84/1000</f>
        <v>4.297157487</v>
      </c>
      <c r="AG43" s="177">
        <f>+'[2]4. Объем фин. потребностей'!P84/1000</f>
        <v>0</v>
      </c>
      <c r="AH43" s="177">
        <f>+'[2]4. Объем фин. потребностей'!S84/1000</f>
        <v>0</v>
      </c>
      <c r="AI43" s="177">
        <f>+'[2]4. Объем фин. потребностей'!V84/1000</f>
        <v>0</v>
      </c>
      <c r="AJ43" s="177">
        <f>+'[2]4. Объем фин. потребностей'!Y84/1000</f>
        <v>0</v>
      </c>
      <c r="AK43" s="18"/>
      <c r="AL43" s="177" t="str">
        <f>+'[2]4. Объем фин. потребностей'!AB84</f>
        <v>Плата за  подключение</v>
      </c>
    </row>
    <row r="44" spans="1:38" s="158" customFormat="1" ht="85.5" customHeight="1">
      <c r="A44" s="93">
        <f t="shared" si="12"/>
        <v>36</v>
      </c>
      <c r="B44" s="94" t="str">
        <f>+'[2]4. Объем фин. потребностей'!B85</f>
        <v>Реконструкция левой нитки напорного канализационного   коллектора  Д-500 мм, проходящего по ул. Кавказская, от угла поворота на ул. Кирпичную </v>
      </c>
      <c r="C44" s="93" t="s">
        <v>4</v>
      </c>
      <c r="D44" s="168">
        <f t="shared" si="11"/>
        <v>1</v>
      </c>
      <c r="E44" s="168">
        <v>1</v>
      </c>
      <c r="F44" s="168"/>
      <c r="G44" s="168"/>
      <c r="H44" s="168"/>
      <c r="I44" s="168"/>
      <c r="J44" s="91" t="s">
        <v>103</v>
      </c>
      <c r="K44" s="169" t="s">
        <v>103</v>
      </c>
      <c r="L44" s="93" t="s">
        <v>103</v>
      </c>
      <c r="M44" s="93" t="s">
        <v>103</v>
      </c>
      <c r="N44" s="93" t="s">
        <v>103</v>
      </c>
      <c r="O44" s="93" t="s">
        <v>103</v>
      </c>
      <c r="P44" s="171" t="s">
        <v>103</v>
      </c>
      <c r="Q44" s="93" t="s">
        <v>103</v>
      </c>
      <c r="R44" s="93" t="s">
        <v>103</v>
      </c>
      <c r="S44" s="93" t="s">
        <v>103</v>
      </c>
      <c r="T44" s="93" t="s">
        <v>103</v>
      </c>
      <c r="U44" s="93" t="s">
        <v>103</v>
      </c>
      <c r="V44" s="93" t="s">
        <v>103</v>
      </c>
      <c r="W44" s="170" t="s">
        <v>103</v>
      </c>
      <c r="X44" s="93" t="s">
        <v>103</v>
      </c>
      <c r="Y44" s="93" t="s">
        <v>103</v>
      </c>
      <c r="Z44" s="93" t="s">
        <v>103</v>
      </c>
      <c r="AA44" s="93" t="s">
        <v>103</v>
      </c>
      <c r="AB44" s="93" t="s">
        <v>103</v>
      </c>
      <c r="AC44" s="93" t="s">
        <v>103</v>
      </c>
      <c r="AD44" s="91">
        <v>30</v>
      </c>
      <c r="AE44" s="177">
        <f t="shared" si="13"/>
        <v>2.7672188889999996</v>
      </c>
      <c r="AF44" s="177">
        <f>+'[2]4. Объем фин. потребностей'!M85/1000</f>
        <v>2.7672188889999996</v>
      </c>
      <c r="AG44" s="177">
        <f>+'[2]4. Объем фин. потребностей'!P85/1000</f>
        <v>0</v>
      </c>
      <c r="AH44" s="177">
        <f>+'[2]4. Объем фин. потребностей'!S85/1000</f>
        <v>0</v>
      </c>
      <c r="AI44" s="177">
        <f>+'[2]4. Объем фин. потребностей'!V85/1000</f>
        <v>0</v>
      </c>
      <c r="AJ44" s="177">
        <f>+'[2]4. Объем фин. потребностей'!Y85/1000</f>
        <v>0</v>
      </c>
      <c r="AK44" s="18"/>
      <c r="AL44" s="177" t="str">
        <f>+'[2]4. Объем фин. потребностей'!AB85</f>
        <v>Плата за  подключение</v>
      </c>
    </row>
    <row r="45" spans="1:38" s="158" customFormat="1" ht="85.5" customHeight="1">
      <c r="A45" s="93">
        <f t="shared" si="12"/>
        <v>37</v>
      </c>
      <c r="B45" s="94" t="str">
        <f>+'[2]4. Объем фин. потребностей'!B86</f>
        <v>Реконструкция канализационного коллектора Д-200 мм, проходящего по ул. Орджоникидзе от ул. Красноармейская до ул. Комитетская</v>
      </c>
      <c r="C45" s="93" t="s">
        <v>4</v>
      </c>
      <c r="D45" s="168">
        <f t="shared" si="11"/>
        <v>1</v>
      </c>
      <c r="E45" s="168">
        <v>1</v>
      </c>
      <c r="F45" s="168"/>
      <c r="G45" s="168"/>
      <c r="H45" s="168"/>
      <c r="I45" s="168"/>
      <c r="J45" s="91" t="s">
        <v>103</v>
      </c>
      <c r="K45" s="169" t="s">
        <v>103</v>
      </c>
      <c r="L45" s="93" t="s">
        <v>103</v>
      </c>
      <c r="M45" s="93" t="s">
        <v>103</v>
      </c>
      <c r="N45" s="93" t="s">
        <v>103</v>
      </c>
      <c r="O45" s="93" t="s">
        <v>103</v>
      </c>
      <c r="P45" s="171" t="s">
        <v>103</v>
      </c>
      <c r="Q45" s="93" t="s">
        <v>103</v>
      </c>
      <c r="R45" s="93" t="s">
        <v>103</v>
      </c>
      <c r="S45" s="93" t="s">
        <v>103</v>
      </c>
      <c r="T45" s="93" t="s">
        <v>103</v>
      </c>
      <c r="U45" s="93" t="s">
        <v>103</v>
      </c>
      <c r="V45" s="93" t="s">
        <v>103</v>
      </c>
      <c r="W45" s="170" t="s">
        <v>103</v>
      </c>
      <c r="X45" s="93" t="s">
        <v>103</v>
      </c>
      <c r="Y45" s="93" t="s">
        <v>103</v>
      </c>
      <c r="Z45" s="93" t="s">
        <v>103</v>
      </c>
      <c r="AA45" s="93" t="s">
        <v>103</v>
      </c>
      <c r="AB45" s="93" t="s">
        <v>103</v>
      </c>
      <c r="AC45" s="93" t="s">
        <v>103</v>
      </c>
      <c r="AD45" s="91">
        <v>30</v>
      </c>
      <c r="AE45" s="177">
        <f t="shared" si="13"/>
        <v>1.28079064</v>
      </c>
      <c r="AF45" s="177">
        <f>+'[2]4. Объем фин. потребностей'!M86/1000</f>
        <v>1.28079064</v>
      </c>
      <c r="AG45" s="177">
        <f>+'[2]4. Объем фин. потребностей'!P86/1000</f>
        <v>0</v>
      </c>
      <c r="AH45" s="177">
        <f>+'[2]4. Объем фин. потребностей'!S86/1000</f>
        <v>0</v>
      </c>
      <c r="AI45" s="177">
        <f>+'[2]4. Объем фин. потребностей'!V86/1000</f>
        <v>0</v>
      </c>
      <c r="AJ45" s="177">
        <f>+'[2]4. Объем фин. потребностей'!Y86/1000</f>
        <v>0</v>
      </c>
      <c r="AK45" s="18"/>
      <c r="AL45" s="177" t="str">
        <f>+'[2]4. Объем фин. потребностей'!AB86</f>
        <v>Плата за  подключение</v>
      </c>
    </row>
    <row r="46" spans="1:38" s="158" customFormat="1" ht="85.5" customHeight="1">
      <c r="A46" s="93">
        <f t="shared" si="12"/>
        <v>38</v>
      </c>
      <c r="B46" s="94" t="str">
        <f>+'[2]4. Объем фин. потребностей'!B87</f>
        <v>Реконструкция канализационного коллектора Д-200 мм, проходящего по ул. Бакунина от ул. Богдана Хмельницкого до ул. Орджоникидзе</v>
      </c>
      <c r="C46" s="93" t="s">
        <v>4</v>
      </c>
      <c r="D46" s="168">
        <f t="shared" si="11"/>
        <v>1</v>
      </c>
      <c r="E46" s="168">
        <v>1</v>
      </c>
      <c r="F46" s="168"/>
      <c r="G46" s="168"/>
      <c r="H46" s="168"/>
      <c r="I46" s="168"/>
      <c r="J46" s="91" t="s">
        <v>103</v>
      </c>
      <c r="K46" s="169" t="s">
        <v>103</v>
      </c>
      <c r="L46" s="93" t="s">
        <v>103</v>
      </c>
      <c r="M46" s="93" t="s">
        <v>103</v>
      </c>
      <c r="N46" s="93" t="s">
        <v>103</v>
      </c>
      <c r="O46" s="93" t="s">
        <v>103</v>
      </c>
      <c r="P46" s="171" t="s">
        <v>103</v>
      </c>
      <c r="Q46" s="93" t="s">
        <v>103</v>
      </c>
      <c r="R46" s="93" t="s">
        <v>103</v>
      </c>
      <c r="S46" s="93" t="s">
        <v>103</v>
      </c>
      <c r="T46" s="93" t="s">
        <v>103</v>
      </c>
      <c r="U46" s="93" t="s">
        <v>103</v>
      </c>
      <c r="V46" s="93" t="s">
        <v>103</v>
      </c>
      <c r="W46" s="170" t="s">
        <v>103</v>
      </c>
      <c r="X46" s="93" t="s">
        <v>103</v>
      </c>
      <c r="Y46" s="93" t="s">
        <v>103</v>
      </c>
      <c r="Z46" s="93" t="s">
        <v>103</v>
      </c>
      <c r="AA46" s="93" t="s">
        <v>103</v>
      </c>
      <c r="AB46" s="93" t="s">
        <v>103</v>
      </c>
      <c r="AC46" s="93" t="s">
        <v>103</v>
      </c>
      <c r="AD46" s="91">
        <v>30</v>
      </c>
      <c r="AE46" s="177">
        <f t="shared" si="13"/>
        <v>3.399026488</v>
      </c>
      <c r="AF46" s="177">
        <f>+'[2]4. Объем фин. потребностей'!M87/1000</f>
        <v>3.399026488</v>
      </c>
      <c r="AG46" s="177">
        <f>+'[2]4. Объем фин. потребностей'!P87/1000</f>
        <v>0</v>
      </c>
      <c r="AH46" s="177">
        <f>+'[2]4. Объем фин. потребностей'!S87/1000</f>
        <v>0</v>
      </c>
      <c r="AI46" s="177">
        <f>+'[2]4. Объем фин. потребностей'!V87/1000</f>
        <v>0</v>
      </c>
      <c r="AJ46" s="177">
        <f>+'[2]4. Объем фин. потребностей'!Y87/1000</f>
        <v>0</v>
      </c>
      <c r="AK46" s="18"/>
      <c r="AL46" s="177" t="str">
        <f>+'[2]4. Объем фин. потребностей'!AB87</f>
        <v>Плата за  подключение</v>
      </c>
    </row>
    <row r="47" spans="1:38" s="158" customFormat="1" ht="85.5" customHeight="1">
      <c r="A47" s="93">
        <f t="shared" si="12"/>
        <v>39</v>
      </c>
      <c r="B47" s="94" t="str">
        <f>+'[2]4. Объем фин. потребностей'!B88</f>
        <v>Реконструкция канализационного коллектора Д-300 мм, проходящего от  пр.Баклановский, 188 до ул.Буденновская</v>
      </c>
      <c r="C47" s="93" t="s">
        <v>4</v>
      </c>
      <c r="D47" s="168">
        <f t="shared" si="11"/>
        <v>1</v>
      </c>
      <c r="E47" s="168">
        <v>1</v>
      </c>
      <c r="F47" s="168"/>
      <c r="G47" s="168"/>
      <c r="H47" s="168"/>
      <c r="I47" s="168"/>
      <c r="J47" s="91" t="s">
        <v>103</v>
      </c>
      <c r="K47" s="169" t="s">
        <v>103</v>
      </c>
      <c r="L47" s="93" t="s">
        <v>103</v>
      </c>
      <c r="M47" s="93" t="s">
        <v>103</v>
      </c>
      <c r="N47" s="93" t="s">
        <v>103</v>
      </c>
      <c r="O47" s="93" t="s">
        <v>103</v>
      </c>
      <c r="P47" s="171" t="s">
        <v>103</v>
      </c>
      <c r="Q47" s="93" t="s">
        <v>103</v>
      </c>
      <c r="R47" s="93" t="s">
        <v>103</v>
      </c>
      <c r="S47" s="93" t="s">
        <v>103</v>
      </c>
      <c r="T47" s="93" t="s">
        <v>103</v>
      </c>
      <c r="U47" s="93" t="s">
        <v>103</v>
      </c>
      <c r="V47" s="93" t="s">
        <v>103</v>
      </c>
      <c r="W47" s="170" t="s">
        <v>103</v>
      </c>
      <c r="X47" s="93" t="s">
        <v>103</v>
      </c>
      <c r="Y47" s="93" t="s">
        <v>103</v>
      </c>
      <c r="Z47" s="93" t="s">
        <v>103</v>
      </c>
      <c r="AA47" s="93" t="s">
        <v>103</v>
      </c>
      <c r="AB47" s="93" t="s">
        <v>103</v>
      </c>
      <c r="AC47" s="93" t="s">
        <v>103</v>
      </c>
      <c r="AD47" s="91">
        <v>30</v>
      </c>
      <c r="AE47" s="177">
        <f t="shared" si="13"/>
        <v>3.64137868</v>
      </c>
      <c r="AF47" s="177">
        <f>+'[2]4. Объем фин. потребностей'!M88/1000</f>
        <v>3.64137868</v>
      </c>
      <c r="AG47" s="177">
        <f>+'[2]4. Объем фин. потребностей'!P88/1000</f>
        <v>0</v>
      </c>
      <c r="AH47" s="177">
        <f>+'[2]4. Объем фин. потребностей'!S88/1000</f>
        <v>0</v>
      </c>
      <c r="AI47" s="177">
        <f>+'[2]4. Объем фин. потребностей'!V88/1000</f>
        <v>0</v>
      </c>
      <c r="AJ47" s="177">
        <f>+'[2]4. Объем фин. потребностей'!Y88/1000</f>
        <v>0</v>
      </c>
      <c r="AK47" s="18"/>
      <c r="AL47" s="177" t="str">
        <f>+'[2]4. Объем фин. потребностей'!AB88</f>
        <v>Плата за  подключение</v>
      </c>
    </row>
    <row r="48" spans="1:38" s="158" customFormat="1" ht="85.5" customHeight="1">
      <c r="A48" s="93">
        <f t="shared" si="12"/>
        <v>40</v>
      </c>
      <c r="B48" s="94" t="str">
        <f>+'[2]4. Объем фин. потребностей'!B89</f>
        <v>Реконструкция напорного канализационного коллектора Д-200 мм, проходящего по пр. Баклановский от ул. Ветеринарная до напорного канализационного коллектора  в районе магазина «Золотая степь»</v>
      </c>
      <c r="C48" s="93" t="s">
        <v>4</v>
      </c>
      <c r="D48" s="168">
        <f t="shared" si="11"/>
        <v>1</v>
      </c>
      <c r="E48" s="168">
        <v>1</v>
      </c>
      <c r="F48" s="168"/>
      <c r="G48" s="168"/>
      <c r="H48" s="168"/>
      <c r="I48" s="168"/>
      <c r="J48" s="91" t="s">
        <v>103</v>
      </c>
      <c r="K48" s="169" t="s">
        <v>103</v>
      </c>
      <c r="L48" s="93" t="s">
        <v>103</v>
      </c>
      <c r="M48" s="93" t="s">
        <v>103</v>
      </c>
      <c r="N48" s="93" t="s">
        <v>103</v>
      </c>
      <c r="O48" s="93" t="s">
        <v>103</v>
      </c>
      <c r="P48" s="171" t="s">
        <v>103</v>
      </c>
      <c r="Q48" s="93" t="s">
        <v>103</v>
      </c>
      <c r="R48" s="93" t="s">
        <v>103</v>
      </c>
      <c r="S48" s="93" t="s">
        <v>103</v>
      </c>
      <c r="T48" s="93" t="s">
        <v>103</v>
      </c>
      <c r="U48" s="93" t="s">
        <v>103</v>
      </c>
      <c r="V48" s="93" t="s">
        <v>103</v>
      </c>
      <c r="W48" s="170" t="s">
        <v>103</v>
      </c>
      <c r="X48" s="93" t="s">
        <v>103</v>
      </c>
      <c r="Y48" s="93" t="s">
        <v>103</v>
      </c>
      <c r="Z48" s="93" t="s">
        <v>103</v>
      </c>
      <c r="AA48" s="93" t="s">
        <v>103</v>
      </c>
      <c r="AB48" s="93" t="s">
        <v>103</v>
      </c>
      <c r="AC48" s="93" t="s">
        <v>103</v>
      </c>
      <c r="AD48" s="91">
        <v>30</v>
      </c>
      <c r="AE48" s="177">
        <f t="shared" si="13"/>
        <v>7.9685190949999996</v>
      </c>
      <c r="AF48" s="177">
        <f>+'[2]4. Объем фин. потребностей'!M89/1000</f>
        <v>7.9685190949999996</v>
      </c>
      <c r="AG48" s="177">
        <f>+'[2]4. Объем фин. потребностей'!P89/1000</f>
        <v>0</v>
      </c>
      <c r="AH48" s="177">
        <f>+'[2]4. Объем фин. потребностей'!S89/1000</f>
        <v>0</v>
      </c>
      <c r="AI48" s="177">
        <f>+'[2]4. Объем фин. потребностей'!V89/1000</f>
        <v>0</v>
      </c>
      <c r="AJ48" s="177">
        <f>+'[2]4. Объем фин. потребностей'!Y89/1000</f>
        <v>0</v>
      </c>
      <c r="AK48" s="18"/>
      <c r="AL48" s="177" t="str">
        <f>+'[2]4. Объем фин. потребностей'!AB89</f>
        <v>Плата за  подключение</v>
      </c>
    </row>
    <row r="49" spans="1:38" s="158" customFormat="1" ht="128.25" customHeight="1">
      <c r="A49" s="93">
        <f t="shared" si="12"/>
        <v>41</v>
      </c>
      <c r="B49" s="94" t="str">
        <f>+'[2]4. Объем фин. потребностей'!B90</f>
        <v>Реконструкция участка канализационного коллектора Д-300 мм по ул. Троицкой от существующего колодца в месте присоединения к нему внутриплощадочного коллектора ЮРГПУ (НПИ) в районе жилого дома ул. Троицкая, 128 до существующего колодца на ул. Первомайская </v>
      </c>
      <c r="C49" s="93" t="s">
        <v>4</v>
      </c>
      <c r="D49" s="168">
        <f t="shared" si="11"/>
        <v>1</v>
      </c>
      <c r="E49" s="168"/>
      <c r="F49" s="168">
        <v>1</v>
      </c>
      <c r="G49" s="168"/>
      <c r="H49" s="168"/>
      <c r="I49" s="168"/>
      <c r="J49" s="91" t="s">
        <v>103</v>
      </c>
      <c r="K49" s="169" t="s">
        <v>103</v>
      </c>
      <c r="L49" s="93" t="s">
        <v>103</v>
      </c>
      <c r="M49" s="93" t="s">
        <v>103</v>
      </c>
      <c r="N49" s="93" t="s">
        <v>103</v>
      </c>
      <c r="O49" s="93" t="s">
        <v>103</v>
      </c>
      <c r="P49" s="171" t="s">
        <v>103</v>
      </c>
      <c r="Q49" s="93" t="s">
        <v>103</v>
      </c>
      <c r="R49" s="93" t="s">
        <v>103</v>
      </c>
      <c r="S49" s="93" t="s">
        <v>103</v>
      </c>
      <c r="T49" s="93" t="s">
        <v>103</v>
      </c>
      <c r="U49" s="93" t="s">
        <v>103</v>
      </c>
      <c r="V49" s="93" t="s">
        <v>103</v>
      </c>
      <c r="W49" s="170" t="s">
        <v>103</v>
      </c>
      <c r="X49" s="93" t="s">
        <v>103</v>
      </c>
      <c r="Y49" s="93" t="s">
        <v>103</v>
      </c>
      <c r="Z49" s="93" t="s">
        <v>103</v>
      </c>
      <c r="AA49" s="93" t="s">
        <v>103</v>
      </c>
      <c r="AB49" s="93" t="s">
        <v>103</v>
      </c>
      <c r="AC49" s="93" t="s">
        <v>103</v>
      </c>
      <c r="AD49" s="91">
        <v>30</v>
      </c>
      <c r="AE49" s="177">
        <f t="shared" si="13"/>
        <v>2.3349692476149997</v>
      </c>
      <c r="AF49" s="177">
        <f>+'[2]4. Объем фин. потребностей'!M90/1000</f>
        <v>0</v>
      </c>
      <c r="AG49" s="177">
        <f>+'[2]4. Объем фин. потребностей'!P90/1000</f>
        <v>2.3349692476149997</v>
      </c>
      <c r="AH49" s="177">
        <f>+'[2]4. Объем фин. потребностей'!S90/1000</f>
        <v>0</v>
      </c>
      <c r="AI49" s="177">
        <f>+'[2]4. Объем фин. потребностей'!V90/1000</f>
        <v>0</v>
      </c>
      <c r="AJ49" s="177">
        <f>+'[2]4. Объем фин. потребностей'!Y90/1000</f>
        <v>0</v>
      </c>
      <c r="AK49" s="18"/>
      <c r="AL49" s="177" t="str">
        <f>+'[2]4. Объем фин. потребностей'!AB90</f>
        <v>Плата за  подключение</v>
      </c>
    </row>
    <row r="50" spans="1:38" s="158" customFormat="1" ht="47.25">
      <c r="A50" s="93">
        <f t="shared" si="12"/>
        <v>42</v>
      </c>
      <c r="B50" s="94" t="str">
        <f>+'[2]4. Объем фин. потребностей'!B91</f>
        <v>Реконструкция канализационных  сетей Д-200 мм, проходящих по территории студенческого  городка  по ул.Крылова</v>
      </c>
      <c r="C50" s="93" t="s">
        <v>4</v>
      </c>
      <c r="D50" s="168">
        <f t="shared" si="11"/>
        <v>1</v>
      </c>
      <c r="E50" s="168"/>
      <c r="F50" s="168">
        <v>1</v>
      </c>
      <c r="G50" s="168"/>
      <c r="H50" s="168"/>
      <c r="I50" s="168"/>
      <c r="J50" s="91" t="s">
        <v>103</v>
      </c>
      <c r="K50" s="169" t="s">
        <v>103</v>
      </c>
      <c r="L50" s="93" t="s">
        <v>103</v>
      </c>
      <c r="M50" s="93" t="s">
        <v>103</v>
      </c>
      <c r="N50" s="93" t="s">
        <v>103</v>
      </c>
      <c r="O50" s="93" t="s">
        <v>103</v>
      </c>
      <c r="P50" s="171" t="s">
        <v>103</v>
      </c>
      <c r="Q50" s="93" t="s">
        <v>103</v>
      </c>
      <c r="R50" s="93" t="s">
        <v>103</v>
      </c>
      <c r="S50" s="93" t="s">
        <v>103</v>
      </c>
      <c r="T50" s="93" t="s">
        <v>103</v>
      </c>
      <c r="U50" s="93" t="s">
        <v>103</v>
      </c>
      <c r="V50" s="93" t="s">
        <v>103</v>
      </c>
      <c r="W50" s="170" t="s">
        <v>103</v>
      </c>
      <c r="X50" s="93" t="s">
        <v>103</v>
      </c>
      <c r="Y50" s="93" t="s">
        <v>103</v>
      </c>
      <c r="Z50" s="93" t="s">
        <v>103</v>
      </c>
      <c r="AA50" s="93" t="s">
        <v>103</v>
      </c>
      <c r="AB50" s="93" t="s">
        <v>103</v>
      </c>
      <c r="AC50" s="93" t="s">
        <v>103</v>
      </c>
      <c r="AD50" s="91">
        <v>30</v>
      </c>
      <c r="AE50" s="177">
        <f t="shared" si="13"/>
        <v>5.20083211162</v>
      </c>
      <c r="AF50" s="177">
        <f>+'[2]4. Объем фин. потребностей'!M91/1000</f>
        <v>0</v>
      </c>
      <c r="AG50" s="177">
        <f>+'[2]4. Объем фин. потребностей'!P91/1000</f>
        <v>5.20083211162</v>
      </c>
      <c r="AH50" s="177">
        <f>+'[2]4. Объем фин. потребностей'!S91/1000</f>
        <v>0</v>
      </c>
      <c r="AI50" s="177">
        <f>+'[2]4. Объем фин. потребностей'!V91/1000</f>
        <v>0</v>
      </c>
      <c r="AJ50" s="177">
        <f>+'[2]4. Объем фин. потребностей'!Y91/1000</f>
        <v>0</v>
      </c>
      <c r="AK50" s="18"/>
      <c r="AL50" s="177" t="str">
        <f>+'[2]4. Объем фин. потребностей'!AB91</f>
        <v>Плата за  подключение</v>
      </c>
    </row>
    <row r="51" spans="1:38" s="158" customFormat="1" ht="31.5">
      <c r="A51" s="93">
        <f t="shared" si="12"/>
        <v>43</v>
      </c>
      <c r="B51" s="94" t="str">
        <f>+'[2]4. Объем фин. потребностей'!B92</f>
        <v>Реконструкция канализационного коллектора  Д-200 мм, проходящего по ул.Бакунина</v>
      </c>
      <c r="C51" s="93" t="s">
        <v>4</v>
      </c>
      <c r="D51" s="168">
        <f t="shared" si="11"/>
        <v>1</v>
      </c>
      <c r="E51" s="168"/>
      <c r="F51" s="168">
        <v>1</v>
      </c>
      <c r="G51" s="168"/>
      <c r="H51" s="168"/>
      <c r="I51" s="168"/>
      <c r="J51" s="91" t="s">
        <v>103</v>
      </c>
      <c r="K51" s="169" t="s">
        <v>103</v>
      </c>
      <c r="L51" s="93" t="s">
        <v>103</v>
      </c>
      <c r="M51" s="93" t="s">
        <v>103</v>
      </c>
      <c r="N51" s="93" t="s">
        <v>103</v>
      </c>
      <c r="O51" s="93" t="s">
        <v>103</v>
      </c>
      <c r="P51" s="171" t="s">
        <v>103</v>
      </c>
      <c r="Q51" s="93" t="s">
        <v>103</v>
      </c>
      <c r="R51" s="93" t="s">
        <v>103</v>
      </c>
      <c r="S51" s="93" t="s">
        <v>103</v>
      </c>
      <c r="T51" s="93" t="s">
        <v>103</v>
      </c>
      <c r="U51" s="93" t="s">
        <v>103</v>
      </c>
      <c r="V51" s="93" t="s">
        <v>103</v>
      </c>
      <c r="W51" s="170" t="s">
        <v>103</v>
      </c>
      <c r="X51" s="93" t="s">
        <v>103</v>
      </c>
      <c r="Y51" s="93" t="s">
        <v>103</v>
      </c>
      <c r="Z51" s="93" t="s">
        <v>103</v>
      </c>
      <c r="AA51" s="93" t="s">
        <v>103</v>
      </c>
      <c r="AB51" s="93" t="s">
        <v>103</v>
      </c>
      <c r="AC51" s="93" t="s">
        <v>103</v>
      </c>
      <c r="AD51" s="91">
        <v>30</v>
      </c>
      <c r="AE51" s="177">
        <f t="shared" si="13"/>
        <v>2.740703173215</v>
      </c>
      <c r="AF51" s="177">
        <f>+'[2]4. Объем фин. потребностей'!M92/1000</f>
        <v>0</v>
      </c>
      <c r="AG51" s="177">
        <f>+'[2]4. Объем фин. потребностей'!P92/1000</f>
        <v>2.740703173215</v>
      </c>
      <c r="AH51" s="177">
        <f>+'[2]4. Объем фин. потребностей'!S92/1000</f>
        <v>0</v>
      </c>
      <c r="AI51" s="177">
        <f>+'[2]4. Объем фин. потребностей'!V92/1000</f>
        <v>0</v>
      </c>
      <c r="AJ51" s="177">
        <f>+'[2]4. Объем фин. потребностей'!Y92/1000</f>
        <v>0</v>
      </c>
      <c r="AK51" s="18"/>
      <c r="AL51" s="177" t="str">
        <f>+'[2]4. Объем фин. потребностей'!AB92</f>
        <v>Плата за  подключение</v>
      </c>
    </row>
    <row r="52" spans="1:38" s="158" customFormat="1" ht="47.25">
      <c r="A52" s="93">
        <f t="shared" si="12"/>
        <v>44</v>
      </c>
      <c r="B52" s="94" t="str">
        <f>+'[2]4. Объем фин. потребностей'!B93</f>
        <v>Реконструкция канализационного коллектора Д-200 мм, проходящего по ул.Орджоникидзе от пр.Платовский до ул.Александровская</v>
      </c>
      <c r="C52" s="93" t="s">
        <v>4</v>
      </c>
      <c r="D52" s="168">
        <f t="shared" si="11"/>
        <v>1</v>
      </c>
      <c r="E52" s="168"/>
      <c r="F52" s="168">
        <v>1</v>
      </c>
      <c r="G52" s="168"/>
      <c r="H52" s="168"/>
      <c r="I52" s="168"/>
      <c r="J52" s="91" t="s">
        <v>103</v>
      </c>
      <c r="K52" s="169" t="s">
        <v>103</v>
      </c>
      <c r="L52" s="93" t="s">
        <v>103</v>
      </c>
      <c r="M52" s="93" t="s">
        <v>103</v>
      </c>
      <c r="N52" s="93" t="s">
        <v>103</v>
      </c>
      <c r="O52" s="93" t="s">
        <v>103</v>
      </c>
      <c r="P52" s="171" t="s">
        <v>103</v>
      </c>
      <c r="Q52" s="93" t="s">
        <v>103</v>
      </c>
      <c r="R52" s="93" t="s">
        <v>103</v>
      </c>
      <c r="S52" s="93" t="s">
        <v>103</v>
      </c>
      <c r="T52" s="93" t="s">
        <v>103</v>
      </c>
      <c r="U52" s="93" t="s">
        <v>103</v>
      </c>
      <c r="V52" s="93" t="s">
        <v>103</v>
      </c>
      <c r="W52" s="170" t="s">
        <v>103</v>
      </c>
      <c r="X52" s="93" t="s">
        <v>103</v>
      </c>
      <c r="Y52" s="93" t="s">
        <v>103</v>
      </c>
      <c r="Z52" s="93" t="s">
        <v>103</v>
      </c>
      <c r="AA52" s="93" t="s">
        <v>103</v>
      </c>
      <c r="AB52" s="93" t="s">
        <v>103</v>
      </c>
      <c r="AC52" s="93" t="s">
        <v>103</v>
      </c>
      <c r="AD52" s="91">
        <v>30</v>
      </c>
      <c r="AE52" s="177">
        <f t="shared" si="13"/>
        <v>3.94045346812</v>
      </c>
      <c r="AF52" s="177">
        <f>+'[2]4. Объем фин. потребностей'!M93/1000</f>
        <v>0</v>
      </c>
      <c r="AG52" s="177">
        <f>+'[2]4. Объем фин. потребностей'!P93/1000</f>
        <v>3.94045346812</v>
      </c>
      <c r="AH52" s="177">
        <f>+'[2]4. Объем фин. потребностей'!S93/1000</f>
        <v>0</v>
      </c>
      <c r="AI52" s="177">
        <f>+'[2]4. Объем фин. потребностей'!V93/1000</f>
        <v>0</v>
      </c>
      <c r="AJ52" s="177">
        <f>+'[2]4. Объем фин. потребностей'!Y93/1000</f>
        <v>0</v>
      </c>
      <c r="AK52" s="18"/>
      <c r="AL52" s="177" t="str">
        <f>+'[2]4. Объем фин. потребностей'!AB93</f>
        <v>Плата за  подключение</v>
      </c>
    </row>
    <row r="53" spans="1:38" s="158" customFormat="1" ht="47.25">
      <c r="A53" s="93">
        <f t="shared" si="12"/>
        <v>45</v>
      </c>
      <c r="B53" s="94" t="str">
        <f>+'[2]4. Объем фин. потребностей'!B94</f>
        <v>Реконструкция канализационного  коллектора Д-450 мм, проходящего по ул. Первомайская от пл.Юбилейной до ул.Троицкая</v>
      </c>
      <c r="C53" s="93" t="s">
        <v>4</v>
      </c>
      <c r="D53" s="168">
        <f t="shared" si="11"/>
        <v>1</v>
      </c>
      <c r="E53" s="168"/>
      <c r="F53" s="168">
        <v>1</v>
      </c>
      <c r="G53" s="168"/>
      <c r="H53" s="168"/>
      <c r="I53" s="168"/>
      <c r="J53" s="91" t="s">
        <v>103</v>
      </c>
      <c r="K53" s="169" t="s">
        <v>103</v>
      </c>
      <c r="L53" s="93" t="s">
        <v>103</v>
      </c>
      <c r="M53" s="93" t="s">
        <v>103</v>
      </c>
      <c r="N53" s="93" t="s">
        <v>103</v>
      </c>
      <c r="O53" s="93" t="s">
        <v>103</v>
      </c>
      <c r="P53" s="171" t="s">
        <v>103</v>
      </c>
      <c r="Q53" s="93" t="s">
        <v>103</v>
      </c>
      <c r="R53" s="93" t="s">
        <v>103</v>
      </c>
      <c r="S53" s="93" t="s">
        <v>103</v>
      </c>
      <c r="T53" s="93" t="s">
        <v>103</v>
      </c>
      <c r="U53" s="93" t="s">
        <v>103</v>
      </c>
      <c r="V53" s="93" t="s">
        <v>103</v>
      </c>
      <c r="W53" s="170" t="s">
        <v>103</v>
      </c>
      <c r="X53" s="93" t="s">
        <v>103</v>
      </c>
      <c r="Y53" s="93" t="s">
        <v>103</v>
      </c>
      <c r="Z53" s="93" t="s">
        <v>103</v>
      </c>
      <c r="AA53" s="93" t="s">
        <v>103</v>
      </c>
      <c r="AB53" s="93" t="s">
        <v>103</v>
      </c>
      <c r="AC53" s="93" t="s">
        <v>103</v>
      </c>
      <c r="AD53" s="91">
        <v>30</v>
      </c>
      <c r="AE53" s="177">
        <f t="shared" si="13"/>
        <v>16.06483475571</v>
      </c>
      <c r="AF53" s="177">
        <f>+'[2]4. Объем фин. потребностей'!M94/1000</f>
        <v>0</v>
      </c>
      <c r="AG53" s="177">
        <f>+'[2]4. Объем фин. потребностей'!P94/1000</f>
        <v>16.06483475571</v>
      </c>
      <c r="AH53" s="177">
        <f>+'[2]4. Объем фин. потребностей'!S94/1000</f>
        <v>0</v>
      </c>
      <c r="AI53" s="177">
        <f>+'[2]4. Объем фин. потребностей'!V94/1000</f>
        <v>0</v>
      </c>
      <c r="AJ53" s="177">
        <f>+'[2]4. Объем фин. потребностей'!Y94/1000</f>
        <v>0</v>
      </c>
      <c r="AK53" s="18"/>
      <c r="AL53" s="177" t="str">
        <f>+'[2]4. Объем фин. потребностей'!AB94</f>
        <v>Плата за  подключение</v>
      </c>
    </row>
    <row r="54" spans="1:38" s="158" customFormat="1" ht="47.25">
      <c r="A54" s="93">
        <f t="shared" si="12"/>
        <v>46</v>
      </c>
      <c r="B54" s="94" t="str">
        <f>+'[2]4. Объем фин. потребностей'!B95</f>
        <v>Реконструкция канализационного коллектора 
 Д-250 мм, проходящего от внутриплощадочной территории пр.Ермака ,108  до ул. Фрунзе</v>
      </c>
      <c r="C54" s="93" t="s">
        <v>4</v>
      </c>
      <c r="D54" s="168">
        <f t="shared" si="11"/>
        <v>1</v>
      </c>
      <c r="E54" s="168"/>
      <c r="F54" s="168">
        <v>1</v>
      </c>
      <c r="G54" s="168"/>
      <c r="H54" s="168"/>
      <c r="I54" s="168"/>
      <c r="J54" s="91" t="s">
        <v>103</v>
      </c>
      <c r="K54" s="169" t="s">
        <v>103</v>
      </c>
      <c r="L54" s="93" t="s">
        <v>103</v>
      </c>
      <c r="M54" s="93" t="s">
        <v>103</v>
      </c>
      <c r="N54" s="93" t="s">
        <v>103</v>
      </c>
      <c r="O54" s="93" t="s">
        <v>103</v>
      </c>
      <c r="P54" s="171" t="s">
        <v>103</v>
      </c>
      <c r="Q54" s="93" t="s">
        <v>103</v>
      </c>
      <c r="R54" s="93" t="s">
        <v>103</v>
      </c>
      <c r="S54" s="93" t="s">
        <v>103</v>
      </c>
      <c r="T54" s="93" t="s">
        <v>103</v>
      </c>
      <c r="U54" s="93" t="s">
        <v>103</v>
      </c>
      <c r="V54" s="93" t="s">
        <v>103</v>
      </c>
      <c r="W54" s="170" t="s">
        <v>103</v>
      </c>
      <c r="X54" s="93" t="s">
        <v>103</v>
      </c>
      <c r="Y54" s="93" t="s">
        <v>103</v>
      </c>
      <c r="Z54" s="93" t="s">
        <v>103</v>
      </c>
      <c r="AA54" s="93" t="s">
        <v>103</v>
      </c>
      <c r="AB54" s="93" t="s">
        <v>103</v>
      </c>
      <c r="AC54" s="93" t="s">
        <v>103</v>
      </c>
      <c r="AD54" s="91">
        <v>30</v>
      </c>
      <c r="AE54" s="177">
        <f t="shared" si="13"/>
        <v>3.6034610172999995</v>
      </c>
      <c r="AF54" s="177">
        <f>+'[2]4. Объем фин. потребностей'!M95/1000</f>
        <v>0</v>
      </c>
      <c r="AG54" s="177">
        <f>+'[2]4. Объем фин. потребностей'!P95/1000</f>
        <v>3.6034610172999995</v>
      </c>
      <c r="AH54" s="177">
        <f>+'[2]4. Объем фин. потребностей'!S95/1000</f>
        <v>0</v>
      </c>
      <c r="AI54" s="177">
        <f>+'[2]4. Объем фин. потребностей'!V95/1000</f>
        <v>0</v>
      </c>
      <c r="AJ54" s="177">
        <f>+'[2]4. Объем фин. потребностей'!Y95/1000</f>
        <v>0</v>
      </c>
      <c r="AK54" s="18"/>
      <c r="AL54" s="177" t="str">
        <f>+'[2]4. Объем фин. потребностей'!AB95</f>
        <v>Плата за  подключение</v>
      </c>
    </row>
    <row r="55" spans="1:38" s="158" customFormat="1" ht="31.5">
      <c r="A55" s="93">
        <f t="shared" si="12"/>
        <v>47</v>
      </c>
      <c r="B55" s="94" t="str">
        <f>+'[2]4. Объем фин. потребностей'!B96</f>
        <v>Реконструкция канализационного коллектора  Д-500 мм, проходящего от сп. Герцена по ул. Октябрьская</v>
      </c>
      <c r="C55" s="93" t="s">
        <v>4</v>
      </c>
      <c r="D55" s="168">
        <f t="shared" si="11"/>
        <v>1</v>
      </c>
      <c r="E55" s="168"/>
      <c r="F55" s="168">
        <v>1</v>
      </c>
      <c r="G55" s="168"/>
      <c r="H55" s="168"/>
      <c r="I55" s="168"/>
      <c r="J55" s="91" t="s">
        <v>103</v>
      </c>
      <c r="K55" s="169" t="s">
        <v>103</v>
      </c>
      <c r="L55" s="93" t="s">
        <v>103</v>
      </c>
      <c r="M55" s="93" t="s">
        <v>103</v>
      </c>
      <c r="N55" s="93" t="s">
        <v>103</v>
      </c>
      <c r="O55" s="93" t="s">
        <v>103</v>
      </c>
      <c r="P55" s="171" t="s">
        <v>103</v>
      </c>
      <c r="Q55" s="93" t="s">
        <v>103</v>
      </c>
      <c r="R55" s="93" t="s">
        <v>103</v>
      </c>
      <c r="S55" s="93" t="s">
        <v>103</v>
      </c>
      <c r="T55" s="93" t="s">
        <v>103</v>
      </c>
      <c r="U55" s="93" t="s">
        <v>103</v>
      </c>
      <c r="V55" s="93" t="s">
        <v>103</v>
      </c>
      <c r="W55" s="170" t="s">
        <v>103</v>
      </c>
      <c r="X55" s="93" t="s">
        <v>103</v>
      </c>
      <c r="Y55" s="93" t="s">
        <v>103</v>
      </c>
      <c r="Z55" s="93" t="s">
        <v>103</v>
      </c>
      <c r="AA55" s="93" t="s">
        <v>103</v>
      </c>
      <c r="AB55" s="93" t="s">
        <v>103</v>
      </c>
      <c r="AC55" s="93" t="s">
        <v>103</v>
      </c>
      <c r="AD55" s="91">
        <v>30</v>
      </c>
      <c r="AE55" s="177">
        <f t="shared" si="13"/>
        <v>2.189935336005</v>
      </c>
      <c r="AF55" s="177">
        <f>+'[2]4. Объем фин. потребностей'!M96/1000</f>
        <v>0</v>
      </c>
      <c r="AG55" s="177">
        <f>+'[2]4. Объем фин. потребностей'!P96/1000</f>
        <v>2.189935336005</v>
      </c>
      <c r="AH55" s="177">
        <f>+'[2]4. Объем фин. потребностей'!S96/1000</f>
        <v>0</v>
      </c>
      <c r="AI55" s="177">
        <f>+'[2]4. Объем фин. потребностей'!V96/1000</f>
        <v>0</v>
      </c>
      <c r="AJ55" s="177">
        <f>+'[2]4. Объем фин. потребностей'!Y96/1000</f>
        <v>0</v>
      </c>
      <c r="AK55" s="18"/>
      <c r="AL55" s="177" t="str">
        <f>+'[2]4. Объем фин. потребностей'!AB96</f>
        <v>Плата за  подключение</v>
      </c>
    </row>
    <row r="56" spans="1:38" s="158" customFormat="1" ht="31.5">
      <c r="A56" s="93">
        <f t="shared" si="12"/>
        <v>48</v>
      </c>
      <c r="B56" s="94" t="str">
        <f>+'[2]4. Объем фин. потребностей'!B97</f>
        <v>Реконструкция канализационного коллектора Д-400 мм, проходящего по ул. Северная</v>
      </c>
      <c r="C56" s="93" t="s">
        <v>4</v>
      </c>
      <c r="D56" s="168">
        <f t="shared" si="11"/>
        <v>1</v>
      </c>
      <c r="E56" s="168"/>
      <c r="F56" s="168">
        <v>1</v>
      </c>
      <c r="G56" s="168"/>
      <c r="H56" s="168"/>
      <c r="I56" s="168"/>
      <c r="J56" s="91" t="s">
        <v>103</v>
      </c>
      <c r="K56" s="169" t="s">
        <v>103</v>
      </c>
      <c r="L56" s="93" t="s">
        <v>103</v>
      </c>
      <c r="M56" s="93" t="s">
        <v>103</v>
      </c>
      <c r="N56" s="93" t="s">
        <v>103</v>
      </c>
      <c r="O56" s="93" t="s">
        <v>103</v>
      </c>
      <c r="P56" s="171" t="s">
        <v>103</v>
      </c>
      <c r="Q56" s="93" t="s">
        <v>103</v>
      </c>
      <c r="R56" s="93" t="s">
        <v>103</v>
      </c>
      <c r="S56" s="93" t="s">
        <v>103</v>
      </c>
      <c r="T56" s="93" t="s">
        <v>103</v>
      </c>
      <c r="U56" s="93" t="s">
        <v>103</v>
      </c>
      <c r="V56" s="93" t="s">
        <v>103</v>
      </c>
      <c r="W56" s="170" t="s">
        <v>103</v>
      </c>
      <c r="X56" s="93" t="s">
        <v>103</v>
      </c>
      <c r="Y56" s="93" t="s">
        <v>103</v>
      </c>
      <c r="Z56" s="93" t="s">
        <v>103</v>
      </c>
      <c r="AA56" s="93" t="s">
        <v>103</v>
      </c>
      <c r="AB56" s="93" t="s">
        <v>103</v>
      </c>
      <c r="AC56" s="93" t="s">
        <v>103</v>
      </c>
      <c r="AD56" s="91">
        <v>30</v>
      </c>
      <c r="AE56" s="177">
        <f t="shared" si="13"/>
        <v>11.92621344038</v>
      </c>
      <c r="AF56" s="177">
        <f>+'[2]4. Объем фин. потребностей'!M97/1000</f>
        <v>0</v>
      </c>
      <c r="AG56" s="177">
        <f>+'[2]4. Объем фин. потребностей'!P97/1000</f>
        <v>11.92621344038</v>
      </c>
      <c r="AH56" s="177">
        <f>+'[2]4. Объем фин. потребностей'!S97/1000</f>
        <v>0</v>
      </c>
      <c r="AI56" s="177">
        <f>+'[2]4. Объем фин. потребностей'!V97/1000</f>
        <v>0</v>
      </c>
      <c r="AJ56" s="177">
        <f>+'[2]4. Объем фин. потребностей'!Y97/1000</f>
        <v>0</v>
      </c>
      <c r="AK56" s="18"/>
      <c r="AL56" s="177" t="str">
        <f>+'[2]4. Объем фин. потребностей'!AB97</f>
        <v>Плата за  подключение</v>
      </c>
    </row>
    <row r="57" spans="1:38" s="158" customFormat="1" ht="47.25">
      <c r="A57" s="93">
        <f t="shared" si="12"/>
        <v>49</v>
      </c>
      <c r="B57" s="94" t="str">
        <f>+'[2]4. Объем фин. потребностей'!B98</f>
        <v>Частичная реконструкция напорного коллектора от КНС-4 до КОС</v>
      </c>
      <c r="C57" s="93" t="s">
        <v>4</v>
      </c>
      <c r="D57" s="168">
        <f t="shared" si="11"/>
        <v>1</v>
      </c>
      <c r="E57" s="168">
        <v>1</v>
      </c>
      <c r="F57" s="168"/>
      <c r="G57" s="168"/>
      <c r="H57" s="168"/>
      <c r="I57" s="168"/>
      <c r="J57" s="91" t="s">
        <v>103</v>
      </c>
      <c r="K57" s="169" t="s">
        <v>103</v>
      </c>
      <c r="L57" s="93" t="s">
        <v>103</v>
      </c>
      <c r="M57" s="93" t="s">
        <v>103</v>
      </c>
      <c r="N57" s="93" t="s">
        <v>103</v>
      </c>
      <c r="O57" s="93" t="s">
        <v>103</v>
      </c>
      <c r="P57" s="171" t="s">
        <v>103</v>
      </c>
      <c r="Q57" s="93" t="s">
        <v>103</v>
      </c>
      <c r="R57" s="93" t="s">
        <v>103</v>
      </c>
      <c r="S57" s="93" t="s">
        <v>103</v>
      </c>
      <c r="T57" s="93" t="s">
        <v>103</v>
      </c>
      <c r="U57" s="93" t="s">
        <v>103</v>
      </c>
      <c r="V57" s="93" t="s">
        <v>103</v>
      </c>
      <c r="W57" s="170" t="s">
        <v>103</v>
      </c>
      <c r="X57" s="93" t="s">
        <v>103</v>
      </c>
      <c r="Y57" s="93" t="s">
        <v>103</v>
      </c>
      <c r="Z57" s="93" t="s">
        <v>103</v>
      </c>
      <c r="AA57" s="93" t="s">
        <v>103</v>
      </c>
      <c r="AB57" s="93" t="s">
        <v>103</v>
      </c>
      <c r="AC57" s="93" t="s">
        <v>103</v>
      </c>
      <c r="AD57" s="91">
        <v>30</v>
      </c>
      <c r="AE57" s="177">
        <f t="shared" si="13"/>
        <v>3.1683300000000005</v>
      </c>
      <c r="AF57" s="177">
        <f>+'[2]4. Объем фин. потребностей'!M98/1000</f>
        <v>3.1683300000000005</v>
      </c>
      <c r="AG57" s="177">
        <f>+'[2]4. Объем фин. потребностей'!P98/1000</f>
        <v>0</v>
      </c>
      <c r="AH57" s="177">
        <f>+'[2]4. Объем фин. потребностей'!S98/1000</f>
        <v>0</v>
      </c>
      <c r="AI57" s="177">
        <f>+'[2]4. Объем фин. потребностей'!V98/1000</f>
        <v>0</v>
      </c>
      <c r="AJ57" s="177">
        <f>+'[2]4. Объем фин. потребностей'!Y98/1000</f>
        <v>0</v>
      </c>
      <c r="AK57" s="18"/>
      <c r="AL57" s="177" t="str">
        <f>+'[2]4. Объем фин. потребностей'!AB98</f>
        <v>Индивидуальная плата за  подключение</v>
      </c>
    </row>
    <row r="58" spans="1:38" s="158" customFormat="1" ht="47.25">
      <c r="A58" s="93">
        <f t="shared" si="12"/>
        <v>50</v>
      </c>
      <c r="B58" s="94" t="str">
        <f>+'[2]4. Объем фин. потребностей'!B100</f>
        <v>Реконструкция КНС-4</v>
      </c>
      <c r="C58" s="93" t="s">
        <v>4</v>
      </c>
      <c r="D58" s="168">
        <f t="shared" si="11"/>
        <v>1</v>
      </c>
      <c r="E58" s="168">
        <v>1</v>
      </c>
      <c r="F58" s="168"/>
      <c r="G58" s="168"/>
      <c r="H58" s="168"/>
      <c r="I58" s="168"/>
      <c r="J58" s="91" t="s">
        <v>103</v>
      </c>
      <c r="K58" s="169" t="s">
        <v>103</v>
      </c>
      <c r="L58" s="93" t="s">
        <v>103</v>
      </c>
      <c r="M58" s="93" t="s">
        <v>103</v>
      </c>
      <c r="N58" s="93" t="s">
        <v>103</v>
      </c>
      <c r="O58" s="93" t="s">
        <v>103</v>
      </c>
      <c r="P58" s="171" t="s">
        <v>103</v>
      </c>
      <c r="Q58" s="93" t="s">
        <v>103</v>
      </c>
      <c r="R58" s="93" t="s">
        <v>103</v>
      </c>
      <c r="S58" s="93" t="s">
        <v>103</v>
      </c>
      <c r="T58" s="93" t="s">
        <v>103</v>
      </c>
      <c r="U58" s="93" t="s">
        <v>103</v>
      </c>
      <c r="V58" s="93" t="s">
        <v>103</v>
      </c>
      <c r="W58" s="170" t="s">
        <v>103</v>
      </c>
      <c r="X58" s="93" t="s">
        <v>103</v>
      </c>
      <c r="Y58" s="93" t="s">
        <v>103</v>
      </c>
      <c r="Z58" s="93" t="s">
        <v>103</v>
      </c>
      <c r="AA58" s="93" t="s">
        <v>103</v>
      </c>
      <c r="AB58" s="93" t="s">
        <v>103</v>
      </c>
      <c r="AC58" s="93" t="s">
        <v>103</v>
      </c>
      <c r="AD58" s="91">
        <v>30</v>
      </c>
      <c r="AE58" s="177">
        <f t="shared" si="13"/>
        <v>202.93718333333334</v>
      </c>
      <c r="AF58" s="177">
        <f>+'[2]4. Объем фин. потребностей'!M100/1000</f>
        <v>202.93718333333334</v>
      </c>
      <c r="AG58" s="177">
        <f>+'[2]4. Объем фин. потребностей'!P100/1000</f>
        <v>0</v>
      </c>
      <c r="AH58" s="177">
        <f>+'[2]4. Объем фин. потребностей'!S100/1000</f>
        <v>0</v>
      </c>
      <c r="AI58" s="177">
        <f>+'[2]4. Объем фин. потребностей'!V100/1000</f>
        <v>0</v>
      </c>
      <c r="AJ58" s="177">
        <f>+'[2]4. Объем фин. потребностей'!Y100/1000</f>
        <v>0</v>
      </c>
      <c r="AK58" s="18"/>
      <c r="AL58" s="177" t="str">
        <f>+'[2]4. Объем фин. потребностей'!AB100</f>
        <v>Индивидуальная плата за  подключение</v>
      </c>
    </row>
    <row r="59" spans="1:38" s="158" customFormat="1" ht="63">
      <c r="A59" s="93">
        <f t="shared" si="12"/>
        <v>51</v>
      </c>
      <c r="B59" s="94" t="str">
        <f>+'[2]4. Объем фин. потребностей'!B105</f>
        <v>Строительство самотечного коллектора от дома интерната для пристарелых пер.Интернатный,7б до канализационного коллектора по ул.Макаренко</v>
      </c>
      <c r="C59" s="93" t="s">
        <v>4</v>
      </c>
      <c r="D59" s="168">
        <f t="shared" si="11"/>
        <v>1</v>
      </c>
      <c r="E59" s="168">
        <v>0.55</v>
      </c>
      <c r="F59" s="168">
        <v>0.45</v>
      </c>
      <c r="G59" s="168"/>
      <c r="H59" s="168"/>
      <c r="I59" s="168"/>
      <c r="J59" s="91" t="s">
        <v>103</v>
      </c>
      <c r="K59" s="169" t="s">
        <v>103</v>
      </c>
      <c r="L59" s="93" t="s">
        <v>103</v>
      </c>
      <c r="M59" s="93" t="s">
        <v>103</v>
      </c>
      <c r="N59" s="93" t="s">
        <v>103</v>
      </c>
      <c r="O59" s="93" t="s">
        <v>103</v>
      </c>
      <c r="P59" s="171" t="s">
        <v>103</v>
      </c>
      <c r="Q59" s="93" t="s">
        <v>103</v>
      </c>
      <c r="R59" s="93" t="s">
        <v>103</v>
      </c>
      <c r="S59" s="93" t="s">
        <v>103</v>
      </c>
      <c r="T59" s="93" t="s">
        <v>103</v>
      </c>
      <c r="U59" s="93" t="s">
        <v>103</v>
      </c>
      <c r="V59" s="93" t="s">
        <v>103</v>
      </c>
      <c r="W59" s="170" t="s">
        <v>103</v>
      </c>
      <c r="X59" s="93" t="s">
        <v>103</v>
      </c>
      <c r="Y59" s="93" t="s">
        <v>103</v>
      </c>
      <c r="Z59" s="93" t="s">
        <v>103</v>
      </c>
      <c r="AA59" s="301" t="s">
        <v>478</v>
      </c>
      <c r="AB59" s="302"/>
      <c r="AC59" s="303"/>
      <c r="AD59" s="91">
        <v>30</v>
      </c>
      <c r="AE59" s="177">
        <f t="shared" si="13"/>
        <v>6.6285190631838535</v>
      </c>
      <c r="AF59" s="177">
        <f>+'[2]4. Объем фин. потребностей'!M105/1000</f>
        <v>3.4928214552</v>
      </c>
      <c r="AG59" s="177">
        <f>+'[2]4. Объем фин. потребностей'!P105/1000</f>
        <v>3.135697607983853</v>
      </c>
      <c r="AH59" s="177">
        <f>+'[2]4. Объем фин. потребностей'!S105/1000</f>
        <v>0</v>
      </c>
      <c r="AI59" s="177">
        <f>+'[2]4. Объем фин. потребностей'!V105/1000</f>
        <v>0</v>
      </c>
      <c r="AJ59" s="177">
        <f>+'[2]4. Объем фин. потребностей'!Y105/1000</f>
        <v>0</v>
      </c>
      <c r="AK59" s="18"/>
      <c r="AL59" s="177" t="str">
        <f>+'[2]4. Объем фин. потребностей'!AB105</f>
        <v>Собственные средства и амортизационные отчисления</v>
      </c>
    </row>
    <row r="60" spans="1:38" s="158" customFormat="1" ht="63">
      <c r="A60" s="93">
        <f t="shared" si="12"/>
        <v>52</v>
      </c>
      <c r="B60" s="94" t="str">
        <f>+'[2]4. Объем фин. потребностей'!B106</f>
        <v>Строительство второй нитки напорного коллектора от  ГКНС до КОС Д 600мм, протяженность 5,5км.</v>
      </c>
      <c r="C60" s="93" t="s">
        <v>4</v>
      </c>
      <c r="D60" s="168">
        <f t="shared" si="11"/>
        <v>1</v>
      </c>
      <c r="E60" s="168">
        <v>0.1</v>
      </c>
      <c r="F60" s="168"/>
      <c r="G60" s="168">
        <v>0.45</v>
      </c>
      <c r="H60" s="168">
        <v>0.45</v>
      </c>
      <c r="I60" s="168"/>
      <c r="J60" s="91" t="s">
        <v>103</v>
      </c>
      <c r="K60" s="169" t="s">
        <v>103</v>
      </c>
      <c r="L60" s="93" t="s">
        <v>103</v>
      </c>
      <c r="M60" s="93" t="s">
        <v>103</v>
      </c>
      <c r="N60" s="93" t="s">
        <v>103</v>
      </c>
      <c r="O60" s="93" t="s">
        <v>103</v>
      </c>
      <c r="P60" s="171" t="s">
        <v>103</v>
      </c>
      <c r="Q60" s="93" t="s">
        <v>103</v>
      </c>
      <c r="R60" s="93" t="s">
        <v>103</v>
      </c>
      <c r="S60" s="93" t="s">
        <v>103</v>
      </c>
      <c r="T60" s="93" t="s">
        <v>103</v>
      </c>
      <c r="U60" s="93" t="s">
        <v>103</v>
      </c>
      <c r="V60" s="93" t="s">
        <v>103</v>
      </c>
      <c r="W60" s="170" t="s">
        <v>103</v>
      </c>
      <c r="X60" s="93" t="s">
        <v>103</v>
      </c>
      <c r="Y60" s="93" t="s">
        <v>103</v>
      </c>
      <c r="Z60" s="93" t="s">
        <v>103</v>
      </c>
      <c r="AA60" s="301" t="s">
        <v>478</v>
      </c>
      <c r="AB60" s="302"/>
      <c r="AC60" s="303"/>
      <c r="AD60" s="91">
        <v>30</v>
      </c>
      <c r="AE60" s="177">
        <f t="shared" si="13"/>
        <v>176.91116378475434</v>
      </c>
      <c r="AF60" s="177">
        <f>+'[2]4. Объем фин. потребностей'!M106/1000</f>
        <v>15.9412038752</v>
      </c>
      <c r="AG60" s="177">
        <f>+'[2]4. Объем фин. потребностей'!P106/1000</f>
        <v>0</v>
      </c>
      <c r="AH60" s="177">
        <f>+'[2]4. Объем фин. потребностей'!S106/1000</f>
        <v>78.63701021473099</v>
      </c>
      <c r="AI60" s="177">
        <f>+'[2]4. Объем фин. потребностей'!V106/1000</f>
        <v>82.33294969482334</v>
      </c>
      <c r="AJ60" s="177">
        <f>+'[2]4. Объем фин. потребностей'!Y106/1000</f>
        <v>0</v>
      </c>
      <c r="AK60" s="18"/>
      <c r="AL60" s="177" t="str">
        <f>+'[2]4. Объем фин. потребностей'!AB106</f>
        <v>Собственные средства и амортизационные отчисления</v>
      </c>
    </row>
    <row r="61" spans="1:38" s="158" customFormat="1" ht="63">
      <c r="A61" s="93">
        <f t="shared" si="12"/>
        <v>53</v>
      </c>
      <c r="B61" s="94" t="str">
        <f>+'[2]4. Объем фин. потребностей'!B107</f>
        <v>Строительство напорного коллектор от КНС2 до КОС (уход от полей фильтрации) в две нитки</v>
      </c>
      <c r="C61" s="93" t="s">
        <v>4</v>
      </c>
      <c r="D61" s="168">
        <f t="shared" si="11"/>
        <v>1</v>
      </c>
      <c r="E61" s="168">
        <v>0.1</v>
      </c>
      <c r="F61" s="168">
        <v>0.9</v>
      </c>
      <c r="G61" s="168"/>
      <c r="H61" s="168"/>
      <c r="I61" s="168"/>
      <c r="J61" s="91" t="s">
        <v>103</v>
      </c>
      <c r="K61" s="169" t="s">
        <v>103</v>
      </c>
      <c r="L61" s="93" t="s">
        <v>103</v>
      </c>
      <c r="M61" s="93" t="s">
        <v>103</v>
      </c>
      <c r="N61" s="93" t="s">
        <v>103</v>
      </c>
      <c r="O61" s="93" t="s">
        <v>103</v>
      </c>
      <c r="P61" s="171" t="s">
        <v>103</v>
      </c>
      <c r="Q61" s="93" t="s">
        <v>103</v>
      </c>
      <c r="R61" s="93" t="s">
        <v>103</v>
      </c>
      <c r="S61" s="93" t="s">
        <v>103</v>
      </c>
      <c r="T61" s="93" t="s">
        <v>103</v>
      </c>
      <c r="U61" s="93" t="s">
        <v>103</v>
      </c>
      <c r="V61" s="93" t="s">
        <v>103</v>
      </c>
      <c r="W61" s="170" t="s">
        <v>103</v>
      </c>
      <c r="X61" s="93" t="s">
        <v>103</v>
      </c>
      <c r="Y61" s="93" t="s">
        <v>103</v>
      </c>
      <c r="Z61" s="93" t="s">
        <v>103</v>
      </c>
      <c r="AA61" s="301" t="s">
        <v>478</v>
      </c>
      <c r="AB61" s="302"/>
      <c r="AC61" s="303"/>
      <c r="AD61" s="91">
        <v>30</v>
      </c>
      <c r="AE61" s="177">
        <f t="shared" si="13"/>
        <v>136.86699915119203</v>
      </c>
      <c r="AF61" s="177">
        <f>+'[2]4. Объем фин. потребностей'!M107/1000</f>
        <v>12.585119381600002</v>
      </c>
      <c r="AG61" s="177">
        <f>+'[2]4. Объем фин. потребностей'!P107/1000</f>
        <v>124.28187976959202</v>
      </c>
      <c r="AH61" s="177">
        <f>+'[2]4. Объем фин. потребностей'!S107/1000</f>
        <v>0</v>
      </c>
      <c r="AI61" s="177">
        <f>+'[2]4. Объем фин. потребностей'!V107/1000</f>
        <v>0</v>
      </c>
      <c r="AJ61" s="177">
        <f>+'[2]4. Объем фин. потребностей'!Y107/1000</f>
        <v>0</v>
      </c>
      <c r="AK61" s="18"/>
      <c r="AL61" s="177" t="str">
        <f>+'[2]4. Объем фин. потребностей'!AB107</f>
        <v>Собственные средства и амортизационные отчисления</v>
      </c>
    </row>
    <row r="62" spans="1:38" s="158" customFormat="1" ht="63">
      <c r="A62" s="93">
        <f t="shared" si="12"/>
        <v>54</v>
      </c>
      <c r="B62" s="94" t="str">
        <f>+'[2]4. Объем фин. потребностей'!B117</f>
        <v>Реконструкция напорных коллекторов Д-200 мм (две нитки) от пр.Баклановский до РКНС ул.Добролюбова, 183</v>
      </c>
      <c r="C62" s="93" t="s">
        <v>4</v>
      </c>
      <c r="D62" s="168">
        <f t="shared" si="11"/>
        <v>1</v>
      </c>
      <c r="E62" s="168"/>
      <c r="F62" s="168"/>
      <c r="G62" s="168"/>
      <c r="H62" s="168">
        <v>0.1</v>
      </c>
      <c r="I62" s="168">
        <v>0.9</v>
      </c>
      <c r="J62" s="91" t="s">
        <v>103</v>
      </c>
      <c r="K62" s="169" t="s">
        <v>103</v>
      </c>
      <c r="L62" s="93" t="s">
        <v>103</v>
      </c>
      <c r="M62" s="93" t="s">
        <v>103</v>
      </c>
      <c r="N62" s="93" t="s">
        <v>103</v>
      </c>
      <c r="O62" s="93" t="s">
        <v>103</v>
      </c>
      <c r="P62" s="171" t="s">
        <v>103</v>
      </c>
      <c r="Q62" s="93" t="s">
        <v>103</v>
      </c>
      <c r="R62" s="93" t="s">
        <v>103</v>
      </c>
      <c r="S62" s="93" t="s">
        <v>103</v>
      </c>
      <c r="T62" s="93" t="s">
        <v>103</v>
      </c>
      <c r="U62" s="93" t="s">
        <v>103</v>
      </c>
      <c r="V62" s="93" t="s">
        <v>103</v>
      </c>
      <c r="W62" s="170" t="s">
        <v>103</v>
      </c>
      <c r="X62" s="93" t="s">
        <v>103</v>
      </c>
      <c r="Y62" s="93" t="s">
        <v>103</v>
      </c>
      <c r="Z62" s="93" t="s">
        <v>103</v>
      </c>
      <c r="AA62" s="301" t="s">
        <v>478</v>
      </c>
      <c r="AB62" s="302"/>
      <c r="AC62" s="303"/>
      <c r="AD62" s="91">
        <v>30</v>
      </c>
      <c r="AE62" s="177">
        <f t="shared" si="13"/>
        <v>30.18142793705442</v>
      </c>
      <c r="AF62" s="177">
        <f>+'[2]4. Объем фин. потребностей'!M117/1000</f>
        <v>0</v>
      </c>
      <c r="AG62" s="177">
        <f>+'[2]4. Объем фин. потребностей'!P117/1000</f>
        <v>0</v>
      </c>
      <c r="AH62" s="177">
        <f>+'[2]4. Объем фин. потребностей'!S117/1000</f>
        <v>0</v>
      </c>
      <c r="AI62" s="177">
        <f>+'[2]4. Объем фин. потребностей'!V117/1000</f>
        <v>2.5544862796402152</v>
      </c>
      <c r="AJ62" s="177">
        <f>+'[2]4. Объем фин. потребностей'!Y117/1000</f>
        <v>27.626941657414203</v>
      </c>
      <c r="AK62" s="18"/>
      <c r="AL62" s="177" t="str">
        <f>+'[2]4. Объем фин. потребностей'!AB117</f>
        <v>Собственные средства и амортизационные отчисления</v>
      </c>
    </row>
    <row r="63" spans="1:38" s="158" customFormat="1" ht="63">
      <c r="A63" s="93">
        <f t="shared" si="12"/>
        <v>55</v>
      </c>
      <c r="B63" s="94" t="str">
        <f>+'[2]4. Объем фин. потребностей'!B118</f>
        <v>Реконструкция напорных коллекторов Д-500 мм (две нитки) от КНС4а у. Западенская балка, 45</v>
      </c>
      <c r="C63" s="93" t="s">
        <v>4</v>
      </c>
      <c r="D63" s="168">
        <f t="shared" si="11"/>
        <v>1</v>
      </c>
      <c r="E63" s="168"/>
      <c r="F63" s="168"/>
      <c r="G63" s="168"/>
      <c r="H63" s="168">
        <v>0.1</v>
      </c>
      <c r="I63" s="168">
        <v>0.9</v>
      </c>
      <c r="J63" s="91" t="s">
        <v>103</v>
      </c>
      <c r="K63" s="169" t="s">
        <v>103</v>
      </c>
      <c r="L63" s="93" t="s">
        <v>103</v>
      </c>
      <c r="M63" s="93" t="s">
        <v>103</v>
      </c>
      <c r="N63" s="93" t="s">
        <v>103</v>
      </c>
      <c r="O63" s="93" t="s">
        <v>103</v>
      </c>
      <c r="P63" s="171" t="s">
        <v>103</v>
      </c>
      <c r="Q63" s="93" t="s">
        <v>103</v>
      </c>
      <c r="R63" s="93" t="s">
        <v>103</v>
      </c>
      <c r="S63" s="93" t="s">
        <v>103</v>
      </c>
      <c r="T63" s="93" t="s">
        <v>103</v>
      </c>
      <c r="U63" s="93" t="s">
        <v>103</v>
      </c>
      <c r="V63" s="93" t="s">
        <v>103</v>
      </c>
      <c r="W63" s="170" t="s">
        <v>103</v>
      </c>
      <c r="X63" s="93" t="s">
        <v>103</v>
      </c>
      <c r="Y63" s="93" t="s">
        <v>103</v>
      </c>
      <c r="Z63" s="93" t="s">
        <v>103</v>
      </c>
      <c r="AA63" s="301" t="s">
        <v>478</v>
      </c>
      <c r="AB63" s="302"/>
      <c r="AC63" s="303"/>
      <c r="AD63" s="91">
        <v>30</v>
      </c>
      <c r="AE63" s="177">
        <f t="shared" si="13"/>
        <v>56.15897228324658</v>
      </c>
      <c r="AF63" s="177">
        <f>+'[2]4. Объем фин. потребностей'!M118/1000</f>
        <v>0</v>
      </c>
      <c r="AG63" s="177">
        <f>+'[2]4. Объем фин. потребностей'!P118/1000</f>
        <v>0</v>
      </c>
      <c r="AH63" s="177">
        <f>+'[2]4. Объем фин. потребностей'!S118/1000</f>
        <v>0</v>
      </c>
      <c r="AI63" s="177">
        <f>+'[2]4. Объем фин. потребностей'!V118/1000</f>
        <v>4.753165571736342</v>
      </c>
      <c r="AJ63" s="177">
        <f>+'[2]4. Объем фин. потребностей'!Y118/1000</f>
        <v>51.40580671151024</v>
      </c>
      <c r="AK63" s="18"/>
      <c r="AL63" s="177" t="str">
        <f>+'[2]4. Объем фин. потребностей'!AB118</f>
        <v>Собственные средства и амортизационные отчисления</v>
      </c>
    </row>
    <row r="64" spans="1:38" s="158" customFormat="1" ht="78.75">
      <c r="A64" s="93">
        <f t="shared" si="12"/>
        <v>56</v>
      </c>
      <c r="B64" s="94" t="str">
        <f>+'[2]4. Объем фин. потребностей'!B119</f>
        <v>Частичная реконструкция напорных канализационных коллекторов г. Новочеркасска (Реконструкция левой нитки канализационного напорного коллектора от КНС Прудная до КНС ГИБДД)</v>
      </c>
      <c r="C64" s="93" t="s">
        <v>4</v>
      </c>
      <c r="D64" s="168">
        <f t="shared" si="11"/>
        <v>1</v>
      </c>
      <c r="E64" s="168">
        <v>1</v>
      </c>
      <c r="F64" s="168"/>
      <c r="G64" s="168"/>
      <c r="H64" s="168"/>
      <c r="I64" s="168"/>
      <c r="J64" s="91" t="s">
        <v>103</v>
      </c>
      <c r="K64" s="169" t="s">
        <v>103</v>
      </c>
      <c r="L64" s="93" t="s">
        <v>103</v>
      </c>
      <c r="M64" s="93" t="s">
        <v>103</v>
      </c>
      <c r="N64" s="93" t="s">
        <v>103</v>
      </c>
      <c r="O64" s="93" t="s">
        <v>103</v>
      </c>
      <c r="P64" s="171" t="s">
        <v>103</v>
      </c>
      <c r="Q64" s="93" t="s">
        <v>103</v>
      </c>
      <c r="R64" s="93" t="s">
        <v>103</v>
      </c>
      <c r="S64" s="93" t="s">
        <v>103</v>
      </c>
      <c r="T64" s="93" t="s">
        <v>103</v>
      </c>
      <c r="U64" s="93" t="s">
        <v>103</v>
      </c>
      <c r="V64" s="93" t="s">
        <v>103</v>
      </c>
      <c r="W64" s="170" t="s">
        <v>103</v>
      </c>
      <c r="X64" s="93" t="s">
        <v>103</v>
      </c>
      <c r="Y64" s="93" t="s">
        <v>103</v>
      </c>
      <c r="Z64" s="93" t="s">
        <v>103</v>
      </c>
      <c r="AA64" s="301" t="s">
        <v>478</v>
      </c>
      <c r="AB64" s="302"/>
      <c r="AC64" s="303"/>
      <c r="AD64" s="91">
        <v>30</v>
      </c>
      <c r="AE64" s="177">
        <f t="shared" si="13"/>
        <v>32.402330192</v>
      </c>
      <c r="AF64" s="177">
        <f>+'[2]4. Объем фин. потребностей'!M119/1000</f>
        <v>32.402330192</v>
      </c>
      <c r="AG64" s="177">
        <f>+'[2]4. Объем фин. потребностей'!P119/1000</f>
        <v>0</v>
      </c>
      <c r="AH64" s="177">
        <f>+'[2]4. Объем фин. потребностей'!S119/1000</f>
        <v>0</v>
      </c>
      <c r="AI64" s="177">
        <f>+'[2]4. Объем фин. потребностей'!V119/1000</f>
        <v>0</v>
      </c>
      <c r="AJ64" s="177">
        <f>+'[2]4. Объем фин. потребностей'!Y119/1000</f>
        <v>0</v>
      </c>
      <c r="AK64" s="18"/>
      <c r="AL64" s="177" t="str">
        <f>+'[2]4. Объем фин. потребностей'!AB119</f>
        <v>Собственные средства и амортизационные отчисления</v>
      </c>
    </row>
    <row r="65" spans="1:38" s="158" customFormat="1" ht="63">
      <c r="A65" s="93">
        <f t="shared" si="12"/>
        <v>57</v>
      </c>
      <c r="B65" s="94" t="str">
        <f>+'[2]4. Объем фин. потребностей'!B120</f>
        <v>Частичная реконструкция самотечных канализационных коллекторов г. Новочеркасска</v>
      </c>
      <c r="C65" s="93" t="s">
        <v>4</v>
      </c>
      <c r="D65" s="168">
        <f t="shared" si="11"/>
        <v>1</v>
      </c>
      <c r="E65" s="168">
        <v>1</v>
      </c>
      <c r="F65" s="168"/>
      <c r="G65" s="168"/>
      <c r="H65" s="168"/>
      <c r="I65" s="168"/>
      <c r="J65" s="91" t="s">
        <v>103</v>
      </c>
      <c r="K65" s="169" t="s">
        <v>103</v>
      </c>
      <c r="L65" s="93" t="s">
        <v>103</v>
      </c>
      <c r="M65" s="93" t="s">
        <v>103</v>
      </c>
      <c r="N65" s="93" t="s">
        <v>103</v>
      </c>
      <c r="O65" s="93" t="s">
        <v>103</v>
      </c>
      <c r="P65" s="171" t="s">
        <v>103</v>
      </c>
      <c r="Q65" s="93" t="s">
        <v>103</v>
      </c>
      <c r="R65" s="93" t="s">
        <v>103</v>
      </c>
      <c r="S65" s="93" t="s">
        <v>103</v>
      </c>
      <c r="T65" s="93" t="s">
        <v>103</v>
      </c>
      <c r="U65" s="93" t="s">
        <v>103</v>
      </c>
      <c r="V65" s="93" t="s">
        <v>103</v>
      </c>
      <c r="W65" s="170" t="s">
        <v>103</v>
      </c>
      <c r="X65" s="93" t="s">
        <v>103</v>
      </c>
      <c r="Y65" s="93" t="s">
        <v>103</v>
      </c>
      <c r="Z65" s="93" t="s">
        <v>103</v>
      </c>
      <c r="AA65" s="301" t="s">
        <v>478</v>
      </c>
      <c r="AB65" s="302"/>
      <c r="AC65" s="303"/>
      <c r="AD65" s="91">
        <v>30</v>
      </c>
      <c r="AE65" s="177">
        <f t="shared" si="13"/>
        <v>33.470110143999996</v>
      </c>
      <c r="AF65" s="177">
        <f>+'[2]4. Объем фин. потребностей'!M120/1000</f>
        <v>33.470110143999996</v>
      </c>
      <c r="AG65" s="177">
        <f>+'[2]4. Объем фин. потребностей'!P120/1000</f>
        <v>0</v>
      </c>
      <c r="AH65" s="177">
        <f>+'[2]4. Объем фин. потребностей'!S120/1000</f>
        <v>0</v>
      </c>
      <c r="AI65" s="177">
        <f>+'[2]4. Объем фин. потребностей'!V120/1000</f>
        <v>0</v>
      </c>
      <c r="AJ65" s="177">
        <f>+'[2]4. Объем фин. потребностей'!Y120/1000</f>
        <v>0</v>
      </c>
      <c r="AK65" s="18"/>
      <c r="AL65" s="177" t="str">
        <f>+'[2]4. Объем фин. потребностей'!AB120</f>
        <v>Собственные средства и амортизационные отчисления</v>
      </c>
    </row>
    <row r="66" spans="1:38" s="158" customFormat="1" ht="63">
      <c r="A66" s="93">
        <f t="shared" si="12"/>
        <v>58</v>
      </c>
      <c r="B66" s="94" t="str">
        <f>+'[2]4. Объем фин. потребностей'!B123</f>
        <v>Реконструкция КНС п.Донской</v>
      </c>
      <c r="C66" s="93" t="s">
        <v>4</v>
      </c>
      <c r="D66" s="168">
        <f t="shared" si="11"/>
        <v>1</v>
      </c>
      <c r="E66" s="168">
        <v>0.1</v>
      </c>
      <c r="F66" s="168">
        <v>0.9</v>
      </c>
      <c r="G66" s="168"/>
      <c r="H66" s="168"/>
      <c r="I66" s="168"/>
      <c r="J66" s="91" t="s">
        <v>103</v>
      </c>
      <c r="K66" s="169" t="s">
        <v>103</v>
      </c>
      <c r="L66" s="93" t="s">
        <v>103</v>
      </c>
      <c r="M66" s="93" t="s">
        <v>103</v>
      </c>
      <c r="N66" s="93" t="s">
        <v>103</v>
      </c>
      <c r="O66" s="93" t="s">
        <v>103</v>
      </c>
      <c r="P66" s="171" t="s">
        <v>103</v>
      </c>
      <c r="Q66" s="93" t="s">
        <v>103</v>
      </c>
      <c r="R66" s="93" t="s">
        <v>103</v>
      </c>
      <c r="S66" s="93" t="s">
        <v>103</v>
      </c>
      <c r="T66" s="93" t="s">
        <v>103</v>
      </c>
      <c r="U66" s="93" t="s">
        <v>103</v>
      </c>
      <c r="V66" s="93" t="s">
        <v>103</v>
      </c>
      <c r="W66" s="170" t="s">
        <v>103</v>
      </c>
      <c r="X66" s="93" t="s">
        <v>103</v>
      </c>
      <c r="Y66" s="93" t="s">
        <v>103</v>
      </c>
      <c r="Z66" s="93" t="s">
        <v>103</v>
      </c>
      <c r="AA66" s="301" t="s">
        <v>411</v>
      </c>
      <c r="AB66" s="302"/>
      <c r="AC66" s="303"/>
      <c r="AD66" s="91">
        <v>30</v>
      </c>
      <c r="AE66" s="177">
        <f t="shared" si="13"/>
        <v>23.193122591749596</v>
      </c>
      <c r="AF66" s="177">
        <f>+'[2]4. Объем фин. потребностей'!M123/1000</f>
        <v>2.2251868552000005</v>
      </c>
      <c r="AG66" s="177">
        <f>+'[2]4. Объем фин. потребностей'!P123/1000</f>
        <v>20.967935736549595</v>
      </c>
      <c r="AH66" s="177">
        <f>+'[2]4. Объем фин. потребностей'!S123/1000</f>
        <v>0</v>
      </c>
      <c r="AI66" s="177">
        <f>+'[2]4. Объем фин. потребностей'!V123/1000</f>
        <v>0</v>
      </c>
      <c r="AJ66" s="177">
        <f>+'[2]4. Объем фин. потребностей'!Y123/1000</f>
        <v>0</v>
      </c>
      <c r="AK66" s="18"/>
      <c r="AL66" s="177" t="str">
        <f>+'[2]4. Объем фин. потребностей'!AB123</f>
        <v>Собственные средства и амортизационные отчисления</v>
      </c>
    </row>
    <row r="67" spans="1:38" s="158" customFormat="1" ht="63">
      <c r="A67" s="93">
        <f t="shared" si="12"/>
        <v>59</v>
      </c>
      <c r="B67" s="94" t="str">
        <f>+'[2]4. Объем фин. потребностей'!B124</f>
        <v>Реконструкция КНС - 2 </v>
      </c>
      <c r="C67" s="93" t="s">
        <v>4</v>
      </c>
      <c r="D67" s="168">
        <f t="shared" si="11"/>
        <v>1</v>
      </c>
      <c r="E67" s="168">
        <v>0.1</v>
      </c>
      <c r="F67" s="168">
        <v>0.225</v>
      </c>
      <c r="G67" s="168">
        <v>0.225</v>
      </c>
      <c r="H67" s="168">
        <v>0.225</v>
      </c>
      <c r="I67" s="168">
        <f>(0.9/4)</f>
        <v>0.225</v>
      </c>
      <c r="J67" s="91" t="s">
        <v>103</v>
      </c>
      <c r="K67" s="169" t="s">
        <v>103</v>
      </c>
      <c r="L67" s="93" t="s">
        <v>103</v>
      </c>
      <c r="M67" s="93" t="s">
        <v>103</v>
      </c>
      <c r="N67" s="93" t="s">
        <v>103</v>
      </c>
      <c r="O67" s="93" t="s">
        <v>103</v>
      </c>
      <c r="P67" s="171" t="s">
        <v>103</v>
      </c>
      <c r="Q67" s="93" t="s">
        <v>103</v>
      </c>
      <c r="R67" s="93" t="s">
        <v>103</v>
      </c>
      <c r="S67" s="93" t="s">
        <v>103</v>
      </c>
      <c r="T67" s="93" t="s">
        <v>103</v>
      </c>
      <c r="U67" s="93" t="s">
        <v>103</v>
      </c>
      <c r="V67" s="93" t="s">
        <v>103</v>
      </c>
      <c r="W67" s="170" t="s">
        <v>103</v>
      </c>
      <c r="X67" s="93" t="s">
        <v>103</v>
      </c>
      <c r="Y67" s="93" t="s">
        <v>103</v>
      </c>
      <c r="Z67" s="93" t="s">
        <v>103</v>
      </c>
      <c r="AA67" s="301" t="s">
        <v>411</v>
      </c>
      <c r="AB67" s="302"/>
      <c r="AC67" s="303"/>
      <c r="AD67" s="91">
        <v>30</v>
      </c>
      <c r="AE67" s="177">
        <f t="shared" si="13"/>
        <v>306.5773929776541</v>
      </c>
      <c r="AF67" s="177">
        <f>+'[2]4. Объем фин. потребностей'!M124/1000</f>
        <v>27.903626389600003</v>
      </c>
      <c r="AG67" s="177">
        <f>+'[2]4. Объем фин. потребностей'!P124/1000</f>
        <v>65.73396786730021</v>
      </c>
      <c r="AH67" s="177">
        <f>+'[2]4. Объем фин. потребностей'!S124/1000</f>
        <v>68.8234643570633</v>
      </c>
      <c r="AI67" s="177">
        <f>+'[2]4. Объем фин. потребностей'!V124/1000</f>
        <v>72.05816718184528</v>
      </c>
      <c r="AJ67" s="177">
        <f>+'[2]4. Объем фин. потребностей'!Y124/1000</f>
        <v>72.05816718184528</v>
      </c>
      <c r="AK67" s="18"/>
      <c r="AL67" s="177" t="str">
        <f>+'[2]4. Объем фин. потребностей'!AB124</f>
        <v>Собственные средства и амортизационные отчисления</v>
      </c>
    </row>
    <row r="68" spans="1:38" s="158" customFormat="1" ht="63">
      <c r="A68" s="93">
        <f t="shared" si="12"/>
        <v>60</v>
      </c>
      <c r="B68" s="94" t="str">
        <f>+'[2]4. Объем фин. потребностей'!B127</f>
        <v>Вывод из эксплуатации КНС - 6 </v>
      </c>
      <c r="C68" s="93" t="s">
        <v>4</v>
      </c>
      <c r="D68" s="168">
        <f t="shared" si="11"/>
        <v>1</v>
      </c>
      <c r="E68" s="168">
        <v>0.1</v>
      </c>
      <c r="F68" s="168">
        <v>0.9</v>
      </c>
      <c r="G68" s="168"/>
      <c r="H68" s="168"/>
      <c r="I68" s="168"/>
      <c r="J68" s="91" t="s">
        <v>103</v>
      </c>
      <c r="K68" s="169" t="s">
        <v>103</v>
      </c>
      <c r="L68" s="93" t="s">
        <v>103</v>
      </c>
      <c r="M68" s="93" t="s">
        <v>103</v>
      </c>
      <c r="N68" s="93" t="s">
        <v>103</v>
      </c>
      <c r="O68" s="93" t="s">
        <v>103</v>
      </c>
      <c r="P68" s="171" t="s">
        <v>103</v>
      </c>
      <c r="Q68" s="93" t="s">
        <v>103</v>
      </c>
      <c r="R68" s="93" t="s">
        <v>103</v>
      </c>
      <c r="S68" s="93" t="s">
        <v>103</v>
      </c>
      <c r="T68" s="93" t="s">
        <v>103</v>
      </c>
      <c r="U68" s="93" t="s">
        <v>103</v>
      </c>
      <c r="V68" s="93" t="s">
        <v>103</v>
      </c>
      <c r="W68" s="170" t="s">
        <v>103</v>
      </c>
      <c r="X68" s="93" t="s">
        <v>103</v>
      </c>
      <c r="Y68" s="93" t="s">
        <v>103</v>
      </c>
      <c r="Z68" s="93" t="s">
        <v>103</v>
      </c>
      <c r="AA68" s="301" t="s">
        <v>411</v>
      </c>
      <c r="AB68" s="302"/>
      <c r="AC68" s="303"/>
      <c r="AD68" s="91">
        <v>30</v>
      </c>
      <c r="AE68" s="177">
        <f t="shared" si="13"/>
        <v>1.124334081782208</v>
      </c>
      <c r="AF68" s="177">
        <f>+'[2]4. Объем фин. потребностей'!M127/1000</f>
        <v>0.103384152</v>
      </c>
      <c r="AG68" s="177">
        <f>+'[2]4. Объем фин. потребностей'!P127/1000</f>
        <v>1.020949929782208</v>
      </c>
      <c r="AH68" s="177">
        <f>+'[2]4. Объем фин. потребностей'!S127/1000</f>
        <v>0</v>
      </c>
      <c r="AI68" s="177">
        <f>+'[2]4. Объем фин. потребностей'!V127/1000</f>
        <v>0</v>
      </c>
      <c r="AJ68" s="177">
        <f>+'[2]4. Объем фин. потребностей'!Y127/1000</f>
        <v>0</v>
      </c>
      <c r="AK68" s="18"/>
      <c r="AL68" s="177" t="str">
        <f>+'[2]4. Объем фин. потребностей'!AB127</f>
        <v>Собственные средства и амортизационные отчисления</v>
      </c>
    </row>
    <row r="69" spans="1:38" s="158" customFormat="1" ht="63">
      <c r="A69" s="93">
        <f t="shared" si="12"/>
        <v>61</v>
      </c>
      <c r="B69" s="94" t="str">
        <f>+'[2]4. Объем фин. потребностей'!B128</f>
        <v>Вывод из эксплуатации поля фильтрации</v>
      </c>
      <c r="C69" s="93" t="s">
        <v>4</v>
      </c>
      <c r="D69" s="168">
        <f t="shared" si="11"/>
        <v>1</v>
      </c>
      <c r="E69" s="168">
        <v>0.1</v>
      </c>
      <c r="F69" s="168"/>
      <c r="G69" s="168">
        <v>0.9</v>
      </c>
      <c r="H69" s="168"/>
      <c r="I69" s="168"/>
      <c r="J69" s="91" t="s">
        <v>103</v>
      </c>
      <c r="K69" s="169" t="s">
        <v>103</v>
      </c>
      <c r="L69" s="93" t="s">
        <v>103</v>
      </c>
      <c r="M69" s="93" t="s">
        <v>103</v>
      </c>
      <c r="N69" s="93" t="s">
        <v>103</v>
      </c>
      <c r="O69" s="93" t="s">
        <v>103</v>
      </c>
      <c r="P69" s="171" t="s">
        <v>103</v>
      </c>
      <c r="Q69" s="93" t="s">
        <v>103</v>
      </c>
      <c r="R69" s="93" t="s">
        <v>103</v>
      </c>
      <c r="S69" s="93" t="s">
        <v>103</v>
      </c>
      <c r="T69" s="93" t="s">
        <v>103</v>
      </c>
      <c r="U69" s="93" t="s">
        <v>103</v>
      </c>
      <c r="V69" s="93" t="s">
        <v>103</v>
      </c>
      <c r="W69" s="170" t="s">
        <v>103</v>
      </c>
      <c r="X69" s="93" t="s">
        <v>103</v>
      </c>
      <c r="Y69" s="93" t="s">
        <v>103</v>
      </c>
      <c r="Z69" s="93" t="s">
        <v>103</v>
      </c>
      <c r="AA69" s="301" t="s">
        <v>411</v>
      </c>
      <c r="AB69" s="302"/>
      <c r="AC69" s="303"/>
      <c r="AD69" s="91">
        <v>30</v>
      </c>
      <c r="AE69" s="177">
        <f t="shared" si="13"/>
        <v>18.30825646206129</v>
      </c>
      <c r="AF69" s="177">
        <f>+'[2]4. Объем фин. потребностей'!M128/1000</f>
        <v>1.6849306984000003</v>
      </c>
      <c r="AG69" s="177">
        <f>+'[2]4. Объем фин. потребностей'!P128/1000</f>
        <v>0</v>
      </c>
      <c r="AH69" s="177">
        <f>+'[2]4. Объем фин. потребностей'!S128/1000</f>
        <v>16.623325763661292</v>
      </c>
      <c r="AI69" s="177">
        <f>+'[2]4. Объем фин. потребностей'!V128/1000</f>
        <v>0</v>
      </c>
      <c r="AJ69" s="177">
        <f>+'[2]4. Объем фин. потребностей'!Y128/1000</f>
        <v>0</v>
      </c>
      <c r="AK69" s="18"/>
      <c r="AL69" s="177" t="str">
        <f>+'[2]4. Объем фин. потребностей'!AB128</f>
        <v>Собственные средства и амортизационные отчисления</v>
      </c>
    </row>
    <row r="70" spans="1:38" s="158" customFormat="1" ht="15.7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9">
        <f>SUM(K27:K34)</f>
        <v>236.37785027122186</v>
      </c>
      <c r="L70" s="178"/>
      <c r="M70" s="180">
        <f>SUM(M27:M34)</f>
        <v>0</v>
      </c>
      <c r="N70" s="180">
        <f>SUM(N27:N34)</f>
        <v>0</v>
      </c>
      <c r="O70" s="178"/>
      <c r="P70" s="180">
        <f>SUM(P27:P34)</f>
        <v>143.13673471284704</v>
      </c>
      <c r="Q70" s="180">
        <f>SUM(Q27:Q34)</f>
        <v>26.636633626235124</v>
      </c>
      <c r="R70" s="178"/>
      <c r="S70" s="180">
        <f>SUM(S27:S34)</f>
        <v>274.5180441008389</v>
      </c>
      <c r="T70" s="180">
        <f>SUM(T27:T34)</f>
        <v>53.93397329115146</v>
      </c>
      <c r="U70" s="178"/>
      <c r="V70" s="180">
        <f>SUM(V27:V34)</f>
        <v>360.95350492804914</v>
      </c>
      <c r="W70" s="180">
        <f>SUM(W27:W34)</f>
        <v>72.95356064664698</v>
      </c>
      <c r="X70" s="178"/>
      <c r="Y70" s="180">
        <f>SUM(Y27:Y34)</f>
        <v>393.45315000777805</v>
      </c>
      <c r="Z70" s="180">
        <f>SUM(Z27:Z34)</f>
        <v>82.85368270718831</v>
      </c>
      <c r="AA70" s="181"/>
      <c r="AB70" s="182"/>
      <c r="AC70" s="183"/>
      <c r="AD70" s="91"/>
      <c r="AE70" s="184">
        <f>SUM(AE27:AE38)</f>
        <v>1147.5230664910116</v>
      </c>
      <c r="AF70" s="184">
        <f>SUM(AF27:AF34)</f>
        <v>73.4669976036</v>
      </c>
      <c r="AG70" s="184">
        <f>SUM(AG27:AG34)</f>
        <v>103.00688422788059</v>
      </c>
      <c r="AH70" s="184">
        <f>SUM(AH27:AH34)</f>
        <v>93.77987994785313</v>
      </c>
      <c r="AI70" s="184">
        <f>SUM(AI27:AI34)</f>
        <v>82.82754341554201</v>
      </c>
      <c r="AJ70" s="184">
        <f>SUM(AJ27:AJ34)</f>
        <v>72.01666591995455</v>
      </c>
      <c r="AK70" s="18"/>
      <c r="AL70" s="18"/>
    </row>
    <row r="71" spans="1:38" s="158" customFormat="1" ht="15.75" hidden="1" outlineLevel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6"/>
      <c r="Q71" s="187"/>
      <c r="R71" s="185"/>
      <c r="S71" s="185"/>
      <c r="T71" s="185"/>
      <c r="U71" s="185"/>
      <c r="V71" s="185"/>
      <c r="W71" s="185"/>
      <c r="X71" s="185"/>
      <c r="Y71" s="185"/>
      <c r="Z71" s="185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9"/>
    </row>
    <row r="72" spans="1:38" s="158" customFormat="1" ht="15.75" hidden="1" outlineLevel="1">
      <c r="A72" s="304" t="s">
        <v>11</v>
      </c>
      <c r="B72" s="296" t="s">
        <v>78</v>
      </c>
      <c r="C72" s="284" t="s">
        <v>454</v>
      </c>
      <c r="D72" s="285"/>
      <c r="E72" s="285"/>
      <c r="F72" s="285"/>
      <c r="G72" s="285"/>
      <c r="H72" s="285"/>
      <c r="I72" s="290"/>
      <c r="J72" s="284" t="s">
        <v>455</v>
      </c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90"/>
      <c r="AA72" s="284" t="s">
        <v>456</v>
      </c>
      <c r="AB72" s="285"/>
      <c r="AC72" s="290"/>
      <c r="AD72" s="296" t="s">
        <v>457</v>
      </c>
      <c r="AE72" s="159"/>
      <c r="AF72" s="284" t="s">
        <v>458</v>
      </c>
      <c r="AG72" s="285"/>
      <c r="AH72" s="285"/>
      <c r="AI72" s="285"/>
      <c r="AJ72" s="290"/>
      <c r="AK72" s="296" t="s">
        <v>459</v>
      </c>
      <c r="AL72" s="296" t="s">
        <v>479</v>
      </c>
    </row>
    <row r="73" spans="1:38" s="158" customFormat="1" ht="15.75" hidden="1" outlineLevel="1">
      <c r="A73" s="305"/>
      <c r="B73" s="297"/>
      <c r="C73" s="286"/>
      <c r="D73" s="287"/>
      <c r="E73" s="287"/>
      <c r="F73" s="287"/>
      <c r="G73" s="287"/>
      <c r="H73" s="287"/>
      <c r="I73" s="295"/>
      <c r="J73" s="288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91"/>
      <c r="AA73" s="286"/>
      <c r="AB73" s="287"/>
      <c r="AC73" s="295"/>
      <c r="AD73" s="297"/>
      <c r="AE73" s="160"/>
      <c r="AF73" s="286"/>
      <c r="AG73" s="287"/>
      <c r="AH73" s="287"/>
      <c r="AI73" s="287"/>
      <c r="AJ73" s="295"/>
      <c r="AK73" s="297"/>
      <c r="AL73" s="297"/>
    </row>
    <row r="74" spans="1:38" s="158" customFormat="1" ht="15.75" hidden="1" outlineLevel="1">
      <c r="A74" s="305"/>
      <c r="B74" s="297"/>
      <c r="C74" s="288"/>
      <c r="D74" s="289"/>
      <c r="E74" s="289"/>
      <c r="F74" s="289"/>
      <c r="G74" s="289"/>
      <c r="H74" s="289"/>
      <c r="I74" s="291"/>
      <c r="J74" s="296" t="s">
        <v>81</v>
      </c>
      <c r="K74" s="296" t="s">
        <v>480</v>
      </c>
      <c r="L74" s="292" t="s">
        <v>481</v>
      </c>
      <c r="M74" s="293"/>
      <c r="N74" s="294"/>
      <c r="O74" s="163"/>
      <c r="P74" s="163"/>
      <c r="Q74" s="163"/>
      <c r="R74" s="163"/>
      <c r="S74" s="163"/>
      <c r="T74" s="163"/>
      <c r="U74" s="163"/>
      <c r="V74" s="163"/>
      <c r="W74" s="163"/>
      <c r="X74" s="292" t="s">
        <v>481</v>
      </c>
      <c r="Y74" s="293"/>
      <c r="Z74" s="294"/>
      <c r="AA74" s="288"/>
      <c r="AB74" s="289"/>
      <c r="AC74" s="291"/>
      <c r="AD74" s="297"/>
      <c r="AE74" s="160"/>
      <c r="AF74" s="288"/>
      <c r="AG74" s="289"/>
      <c r="AH74" s="289"/>
      <c r="AI74" s="289"/>
      <c r="AJ74" s="291"/>
      <c r="AK74" s="297"/>
      <c r="AL74" s="297"/>
    </row>
    <row r="75" spans="1:38" s="158" customFormat="1" ht="78.75" hidden="1" outlineLevel="1">
      <c r="A75" s="306"/>
      <c r="B75" s="298"/>
      <c r="C75" s="91" t="s">
        <v>81</v>
      </c>
      <c r="D75" s="91" t="s">
        <v>1</v>
      </c>
      <c r="E75" s="91" t="s">
        <v>482</v>
      </c>
      <c r="F75" s="91"/>
      <c r="G75" s="91"/>
      <c r="H75" s="91"/>
      <c r="I75" s="91" t="s">
        <v>482</v>
      </c>
      <c r="J75" s="298"/>
      <c r="K75" s="298"/>
      <c r="L75" s="91" t="s">
        <v>467</v>
      </c>
      <c r="M75" s="91" t="s">
        <v>468</v>
      </c>
      <c r="N75" s="91" t="s">
        <v>469</v>
      </c>
      <c r="O75" s="91"/>
      <c r="P75" s="91"/>
      <c r="Q75" s="91"/>
      <c r="R75" s="91"/>
      <c r="S75" s="91"/>
      <c r="T75" s="91"/>
      <c r="U75" s="91"/>
      <c r="V75" s="91"/>
      <c r="W75" s="91"/>
      <c r="X75" s="91" t="s">
        <v>467</v>
      </c>
      <c r="Y75" s="91" t="s">
        <v>468</v>
      </c>
      <c r="Z75" s="91" t="s">
        <v>469</v>
      </c>
      <c r="AA75" s="91" t="s">
        <v>470</v>
      </c>
      <c r="AB75" s="91" t="s">
        <v>471</v>
      </c>
      <c r="AC75" s="91" t="s">
        <v>472</v>
      </c>
      <c r="AD75" s="298"/>
      <c r="AE75" s="164"/>
      <c r="AF75" s="91" t="s">
        <v>482</v>
      </c>
      <c r="AG75" s="91"/>
      <c r="AH75" s="91"/>
      <c r="AI75" s="91"/>
      <c r="AJ75" s="91" t="s">
        <v>482</v>
      </c>
      <c r="AK75" s="298"/>
      <c r="AL75" s="298"/>
    </row>
    <row r="76" spans="1:38" s="158" customFormat="1" ht="15.75" hidden="1" outlineLevel="1">
      <c r="A76" s="93">
        <v>1</v>
      </c>
      <c r="B76" s="93">
        <v>2</v>
      </c>
      <c r="C76" s="93">
        <v>3</v>
      </c>
      <c r="D76" s="93">
        <v>4</v>
      </c>
      <c r="E76" s="93">
        <v>5</v>
      </c>
      <c r="F76" s="93"/>
      <c r="G76" s="93"/>
      <c r="H76" s="93"/>
      <c r="I76" s="93">
        <v>6</v>
      </c>
      <c r="J76" s="93">
        <v>7</v>
      </c>
      <c r="K76" s="93">
        <v>8</v>
      </c>
      <c r="L76" s="93">
        <v>9</v>
      </c>
      <c r="M76" s="93">
        <v>10</v>
      </c>
      <c r="N76" s="93">
        <v>11</v>
      </c>
      <c r="O76" s="93"/>
      <c r="P76" s="93"/>
      <c r="Q76" s="93"/>
      <c r="R76" s="93"/>
      <c r="S76" s="93"/>
      <c r="T76" s="93"/>
      <c r="U76" s="93"/>
      <c r="V76" s="93"/>
      <c r="W76" s="93"/>
      <c r="X76" s="93">
        <v>12</v>
      </c>
      <c r="Y76" s="93">
        <v>13</v>
      </c>
      <c r="Z76" s="93">
        <v>14</v>
      </c>
      <c r="AA76" s="190">
        <v>15</v>
      </c>
      <c r="AB76" s="190">
        <v>16</v>
      </c>
      <c r="AC76" s="190">
        <v>17</v>
      </c>
      <c r="AD76" s="91">
        <v>18</v>
      </c>
      <c r="AE76" s="91"/>
      <c r="AF76" s="91">
        <v>19</v>
      </c>
      <c r="AG76" s="91"/>
      <c r="AH76" s="91"/>
      <c r="AI76" s="91"/>
      <c r="AJ76" s="91">
        <v>20</v>
      </c>
      <c r="AK76" s="91">
        <v>21</v>
      </c>
      <c r="AL76" s="91">
        <v>22</v>
      </c>
    </row>
    <row r="77" spans="1:38" s="158" customFormat="1" ht="15.75" hidden="1" outlineLevel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90"/>
      <c r="AB77" s="190"/>
      <c r="AC77" s="190"/>
      <c r="AD77" s="91"/>
      <c r="AE77" s="91"/>
      <c r="AF77" s="91"/>
      <c r="AG77" s="91"/>
      <c r="AH77" s="91"/>
      <c r="AI77" s="91"/>
      <c r="AJ77" s="91"/>
      <c r="AK77" s="91"/>
      <c r="AL77" s="91"/>
    </row>
    <row r="78" spans="1:38" s="158" customFormat="1" ht="15.75" hidden="1" outlineLevel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90"/>
      <c r="AB78" s="190"/>
      <c r="AC78" s="190"/>
      <c r="AD78" s="91"/>
      <c r="AE78" s="91"/>
      <c r="AF78" s="91"/>
      <c r="AG78" s="91"/>
      <c r="AH78" s="91"/>
      <c r="AI78" s="91"/>
      <c r="AJ78" s="91"/>
      <c r="AK78" s="91"/>
      <c r="AL78" s="91"/>
    </row>
    <row r="79" spans="1:38" s="158" customFormat="1" ht="15.75" hidden="1" outlineLevel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90"/>
      <c r="AB79" s="190"/>
      <c r="AC79" s="190"/>
      <c r="AD79" s="91"/>
      <c r="AE79" s="91"/>
      <c r="AF79" s="91"/>
      <c r="AG79" s="91"/>
      <c r="AH79" s="91"/>
      <c r="AI79" s="91"/>
      <c r="AJ79" s="91"/>
      <c r="AK79" s="91"/>
      <c r="AL79" s="91"/>
    </row>
    <row r="80" spans="1:38" s="158" customFormat="1" ht="15.75" hidden="1" outlineLevel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90"/>
      <c r="AB80" s="190"/>
      <c r="AC80" s="190"/>
      <c r="AD80" s="91"/>
      <c r="AE80" s="91"/>
      <c r="AF80" s="91"/>
      <c r="AG80" s="91"/>
      <c r="AH80" s="91"/>
      <c r="AI80" s="91"/>
      <c r="AJ80" s="91"/>
      <c r="AK80" s="91"/>
      <c r="AL80" s="91"/>
    </row>
    <row r="81" spans="1:38" s="158" customFormat="1" ht="15.75" hidden="1" outlineLevel="1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9"/>
    </row>
    <row r="82" spans="1:38" s="158" customFormat="1" ht="15.75" hidden="1" outlineLevel="1">
      <c r="A82" s="304" t="s">
        <v>11</v>
      </c>
      <c r="B82" s="296" t="s">
        <v>78</v>
      </c>
      <c r="C82" s="284" t="s">
        <v>454</v>
      </c>
      <c r="D82" s="285"/>
      <c r="E82" s="285"/>
      <c r="F82" s="285"/>
      <c r="G82" s="285"/>
      <c r="H82" s="285"/>
      <c r="I82" s="290"/>
      <c r="J82" s="284" t="s">
        <v>455</v>
      </c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90"/>
      <c r="AA82" s="284" t="s">
        <v>456</v>
      </c>
      <c r="AB82" s="285"/>
      <c r="AC82" s="290"/>
      <c r="AD82" s="296" t="s">
        <v>457</v>
      </c>
      <c r="AE82" s="159"/>
      <c r="AF82" s="284" t="s">
        <v>458</v>
      </c>
      <c r="AG82" s="285"/>
      <c r="AH82" s="285"/>
      <c r="AI82" s="285"/>
      <c r="AJ82" s="290"/>
      <c r="AK82" s="296" t="s">
        <v>459</v>
      </c>
      <c r="AL82" s="296" t="s">
        <v>479</v>
      </c>
    </row>
    <row r="83" spans="1:38" s="158" customFormat="1" ht="15.75" hidden="1" outlineLevel="1">
      <c r="A83" s="305"/>
      <c r="B83" s="297"/>
      <c r="C83" s="286"/>
      <c r="D83" s="287"/>
      <c r="E83" s="287"/>
      <c r="F83" s="287"/>
      <c r="G83" s="287"/>
      <c r="H83" s="287"/>
      <c r="I83" s="295"/>
      <c r="J83" s="288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91"/>
      <c r="AA83" s="286"/>
      <c r="AB83" s="287"/>
      <c r="AC83" s="295"/>
      <c r="AD83" s="297"/>
      <c r="AE83" s="160"/>
      <c r="AF83" s="286"/>
      <c r="AG83" s="287"/>
      <c r="AH83" s="287"/>
      <c r="AI83" s="287"/>
      <c r="AJ83" s="295"/>
      <c r="AK83" s="297"/>
      <c r="AL83" s="297"/>
    </row>
    <row r="84" spans="1:38" s="158" customFormat="1" ht="15.75" hidden="1" outlineLevel="1">
      <c r="A84" s="305"/>
      <c r="B84" s="297"/>
      <c r="C84" s="288"/>
      <c r="D84" s="289"/>
      <c r="E84" s="289"/>
      <c r="F84" s="289"/>
      <c r="G84" s="289"/>
      <c r="H84" s="289"/>
      <c r="I84" s="291"/>
      <c r="J84" s="296" t="s">
        <v>81</v>
      </c>
      <c r="K84" s="296" t="s">
        <v>480</v>
      </c>
      <c r="L84" s="292" t="s">
        <v>481</v>
      </c>
      <c r="M84" s="293"/>
      <c r="N84" s="294"/>
      <c r="O84" s="163"/>
      <c r="P84" s="163"/>
      <c r="Q84" s="163"/>
      <c r="R84" s="163"/>
      <c r="S84" s="163"/>
      <c r="T84" s="163"/>
      <c r="U84" s="163"/>
      <c r="V84" s="163"/>
      <c r="W84" s="163"/>
      <c r="X84" s="292" t="s">
        <v>481</v>
      </c>
      <c r="Y84" s="293"/>
      <c r="Z84" s="294"/>
      <c r="AA84" s="288"/>
      <c r="AB84" s="289"/>
      <c r="AC84" s="291"/>
      <c r="AD84" s="297"/>
      <c r="AE84" s="160"/>
      <c r="AF84" s="288"/>
      <c r="AG84" s="289"/>
      <c r="AH84" s="289"/>
      <c r="AI84" s="289"/>
      <c r="AJ84" s="291"/>
      <c r="AK84" s="297"/>
      <c r="AL84" s="297"/>
    </row>
    <row r="85" spans="1:38" s="158" customFormat="1" ht="78.75" hidden="1" outlineLevel="1">
      <c r="A85" s="306"/>
      <c r="B85" s="298"/>
      <c r="C85" s="91" t="s">
        <v>81</v>
      </c>
      <c r="D85" s="91" t="s">
        <v>1</v>
      </c>
      <c r="E85" s="91" t="s">
        <v>482</v>
      </c>
      <c r="F85" s="91"/>
      <c r="G85" s="91"/>
      <c r="H85" s="91"/>
      <c r="I85" s="91" t="s">
        <v>482</v>
      </c>
      <c r="J85" s="298"/>
      <c r="K85" s="298"/>
      <c r="L85" s="91" t="s">
        <v>467</v>
      </c>
      <c r="M85" s="91" t="s">
        <v>468</v>
      </c>
      <c r="N85" s="91" t="s">
        <v>469</v>
      </c>
      <c r="O85" s="91"/>
      <c r="P85" s="91"/>
      <c r="Q85" s="91"/>
      <c r="R85" s="91"/>
      <c r="S85" s="91"/>
      <c r="T85" s="91"/>
      <c r="U85" s="91"/>
      <c r="V85" s="91"/>
      <c r="W85" s="91"/>
      <c r="X85" s="91" t="s">
        <v>467</v>
      </c>
      <c r="Y85" s="91" t="s">
        <v>468</v>
      </c>
      <c r="Z85" s="91" t="s">
        <v>469</v>
      </c>
      <c r="AA85" s="91" t="s">
        <v>470</v>
      </c>
      <c r="AB85" s="91" t="s">
        <v>471</v>
      </c>
      <c r="AC85" s="91" t="s">
        <v>472</v>
      </c>
      <c r="AD85" s="298"/>
      <c r="AE85" s="162"/>
      <c r="AF85" s="292" t="s">
        <v>482</v>
      </c>
      <c r="AG85" s="293"/>
      <c r="AH85" s="293"/>
      <c r="AI85" s="293"/>
      <c r="AJ85" s="294"/>
      <c r="AK85" s="298"/>
      <c r="AL85" s="298"/>
    </row>
    <row r="86" spans="1:38" s="158" customFormat="1" ht="15.75" hidden="1" outlineLevel="1">
      <c r="A86" s="93">
        <v>1</v>
      </c>
      <c r="B86" s="93">
        <v>2</v>
      </c>
      <c r="C86" s="93">
        <v>3</v>
      </c>
      <c r="D86" s="93">
        <v>4</v>
      </c>
      <c r="E86" s="93">
        <v>5</v>
      </c>
      <c r="F86" s="93"/>
      <c r="G86" s="93"/>
      <c r="H86" s="93"/>
      <c r="I86" s="93">
        <v>6</v>
      </c>
      <c r="J86" s="93">
        <v>7</v>
      </c>
      <c r="K86" s="93">
        <v>8</v>
      </c>
      <c r="L86" s="93">
        <v>9</v>
      </c>
      <c r="M86" s="93">
        <v>10</v>
      </c>
      <c r="N86" s="93">
        <v>11</v>
      </c>
      <c r="O86" s="93"/>
      <c r="P86" s="93"/>
      <c r="Q86" s="93"/>
      <c r="R86" s="93"/>
      <c r="S86" s="93"/>
      <c r="T86" s="93"/>
      <c r="U86" s="93"/>
      <c r="V86" s="93"/>
      <c r="W86" s="93"/>
      <c r="X86" s="93">
        <v>12</v>
      </c>
      <c r="Y86" s="93">
        <v>13</v>
      </c>
      <c r="Z86" s="93">
        <v>14</v>
      </c>
      <c r="AA86" s="190">
        <v>15</v>
      </c>
      <c r="AB86" s="190">
        <v>16</v>
      </c>
      <c r="AC86" s="190">
        <v>17</v>
      </c>
      <c r="AD86" s="91">
        <v>18</v>
      </c>
      <c r="AE86" s="91"/>
      <c r="AF86" s="91">
        <v>19</v>
      </c>
      <c r="AG86" s="91"/>
      <c r="AH86" s="91"/>
      <c r="AI86" s="91"/>
      <c r="AJ86" s="91">
        <v>20</v>
      </c>
      <c r="AK86" s="91">
        <v>21</v>
      </c>
      <c r="AL86" s="91">
        <v>22</v>
      </c>
    </row>
    <row r="87" spans="1:38" s="158" customFormat="1" ht="15.75" hidden="1" outlineLevel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90"/>
      <c r="AE87" s="191"/>
      <c r="AF87" s="307"/>
      <c r="AG87" s="308"/>
      <c r="AH87" s="308"/>
      <c r="AI87" s="308"/>
      <c r="AJ87" s="309"/>
      <c r="AK87" s="91"/>
      <c r="AL87" s="91"/>
    </row>
    <row r="88" spans="1:38" s="158" customFormat="1" ht="15.75" hidden="1" outlineLevel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90"/>
      <c r="AE88" s="191"/>
      <c r="AF88" s="307"/>
      <c r="AG88" s="308"/>
      <c r="AH88" s="308"/>
      <c r="AI88" s="308"/>
      <c r="AJ88" s="309"/>
      <c r="AK88" s="91"/>
      <c r="AL88" s="91"/>
    </row>
    <row r="89" spans="1:38" s="158" customFormat="1" ht="15.75" hidden="1" outlineLevel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90"/>
      <c r="AE89" s="191"/>
      <c r="AF89" s="307"/>
      <c r="AG89" s="308"/>
      <c r="AH89" s="308"/>
      <c r="AI89" s="308"/>
      <c r="AJ89" s="309"/>
      <c r="AK89" s="91"/>
      <c r="AL89" s="91"/>
    </row>
    <row r="90" spans="1:38" s="158" customFormat="1" ht="15.75" hidden="1" outlineLevel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90"/>
      <c r="AE90" s="191"/>
      <c r="AF90" s="307"/>
      <c r="AG90" s="308"/>
      <c r="AH90" s="308"/>
      <c r="AI90" s="308"/>
      <c r="AJ90" s="309"/>
      <c r="AK90" s="91"/>
      <c r="AL90" s="91"/>
    </row>
    <row r="91" spans="1:38" s="158" customFormat="1" ht="12.75" hidden="1" outlineLevel="1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</row>
    <row r="92" spans="1:38" s="158" customFormat="1" ht="12.75" hidden="1" outlineLevel="1">
      <c r="A92" s="310" t="s">
        <v>483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</row>
    <row r="93" spans="1:38" s="158" customFormat="1" ht="12.75" hidden="1" outlineLevel="1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</row>
    <row r="94" spans="1:38" s="158" customFormat="1" ht="12.75" hidden="1" outlineLevel="1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</row>
    <row r="95" spans="1:38" s="158" customFormat="1" ht="12.75" hidden="1" outlineLevel="1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</row>
    <row r="96" spans="1:38" s="158" customFormat="1" ht="15.75" hidden="1" outlineLevel="1">
      <c r="A96" s="93"/>
      <c r="B96" s="94"/>
      <c r="C96" s="93"/>
      <c r="D96" s="168"/>
      <c r="E96" s="93"/>
      <c r="F96" s="168"/>
      <c r="G96" s="93"/>
      <c r="H96" s="93"/>
      <c r="I96" s="93"/>
      <c r="J96" s="91"/>
      <c r="K96" s="169"/>
      <c r="L96" s="93"/>
      <c r="M96" s="93"/>
      <c r="N96" s="93"/>
      <c r="O96" s="93"/>
      <c r="P96" s="171"/>
      <c r="Q96" s="93"/>
      <c r="R96" s="93"/>
      <c r="S96" s="93"/>
      <c r="T96" s="93"/>
      <c r="U96" s="93"/>
      <c r="V96" s="93"/>
      <c r="W96" s="170"/>
      <c r="X96" s="93"/>
      <c r="Y96" s="93"/>
      <c r="Z96" s="93"/>
      <c r="AA96" s="190"/>
      <c r="AB96" s="172"/>
      <c r="AC96" s="190"/>
      <c r="AD96" s="91"/>
      <c r="AE96" s="177"/>
      <c r="AF96" s="177"/>
      <c r="AG96" s="177"/>
      <c r="AH96" s="177"/>
      <c r="AI96" s="177"/>
      <c r="AJ96" s="177"/>
      <c r="AK96" s="18"/>
      <c r="AL96" s="18"/>
    </row>
    <row r="97" spans="1:38" ht="15.75" hidden="1" outlineLevel="1">
      <c r="A97" s="178"/>
      <c r="B97" s="192" t="s">
        <v>484</v>
      </c>
      <c r="C97" s="193"/>
      <c r="D97" s="193"/>
      <c r="E97" s="193"/>
      <c r="F97" s="193"/>
      <c r="G97" s="193"/>
      <c r="H97" s="193"/>
      <c r="I97" s="193"/>
      <c r="J97" s="193"/>
      <c r="K97" s="194">
        <f>SUM(K27:K34)</f>
        <v>236.37785027122186</v>
      </c>
      <c r="L97" s="193"/>
      <c r="M97" s="195">
        <f>SUM(M27:M34)</f>
        <v>0</v>
      </c>
      <c r="N97" s="195">
        <f>SUM(N27:N34)</f>
        <v>0</v>
      </c>
      <c r="O97" s="193"/>
      <c r="P97" s="195">
        <f>SUM(P40:P69)+SUM(P8:P38)</f>
        <v>143.13673471284704</v>
      </c>
      <c r="Q97" s="195">
        <f>SUM(Q40:Q69)+SUM(Q8:Q38)</f>
        <v>26.636633626235124</v>
      </c>
      <c r="R97" s="193"/>
      <c r="S97" s="195">
        <f>SUM(S40:S69)+SUM(S8:S38)</f>
        <v>274.5180441008389</v>
      </c>
      <c r="T97" s="195">
        <f>SUM(T40:T69)+SUM(T8:T38)</f>
        <v>53.93397329115146</v>
      </c>
      <c r="U97" s="193"/>
      <c r="V97" s="195">
        <f>SUM(V40:V69)+SUM(V8:V38)</f>
        <v>360.95350492804914</v>
      </c>
      <c r="W97" s="195">
        <f>SUM(W40:W69)+SUM(W8:W38)</f>
        <v>72.95356064664698</v>
      </c>
      <c r="X97" s="193"/>
      <c r="Y97" s="195">
        <f>SUM(Y40:Y69)+SUM(Y8:Y38)</f>
        <v>393.45315000777805</v>
      </c>
      <c r="Z97" s="195">
        <f>SUM(Z40:Z69)+SUM(Z8:Z38)</f>
        <v>82.85368270718831</v>
      </c>
      <c r="AA97" s="311"/>
      <c r="AB97" s="312"/>
      <c r="AC97" s="313"/>
      <c r="AD97" s="196"/>
      <c r="AE97" s="197">
        <f aca="true" t="shared" si="14" ref="AE97:AJ97">SUM(AE40:AE69)+SUM(AE8:AE38)</f>
        <v>2622.4979190252034</v>
      </c>
      <c r="AF97" s="197">
        <f t="shared" si="14"/>
        <v>877.9001289989334</v>
      </c>
      <c r="AG97" s="197">
        <f t="shared" si="14"/>
        <v>599.4057815195928</v>
      </c>
      <c r="AH97" s="197">
        <f t="shared" si="14"/>
        <v>393.99320806813944</v>
      </c>
      <c r="AI97" s="197">
        <f t="shared" si="14"/>
        <v>387.053927734305</v>
      </c>
      <c r="AJ97" s="197">
        <f t="shared" si="14"/>
        <v>364.14487270423274</v>
      </c>
      <c r="AK97" s="103"/>
      <c r="AL97" s="103"/>
    </row>
    <row r="98" spans="1:37" ht="15.75" hidden="1" outlineLevel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6"/>
      <c r="Q98" s="187"/>
      <c r="R98" s="185"/>
      <c r="S98" s="185"/>
      <c r="T98" s="185"/>
      <c r="U98" s="185"/>
      <c r="V98" s="185"/>
      <c r="W98" s="185"/>
      <c r="X98" s="185"/>
      <c r="Y98" s="185"/>
      <c r="Z98" s="185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</row>
    <row r="99" spans="1:38" ht="15.75" hidden="1" outlineLevel="1">
      <c r="A99" s="304" t="s">
        <v>11</v>
      </c>
      <c r="B99" s="296" t="s">
        <v>78</v>
      </c>
      <c r="C99" s="284" t="s">
        <v>454</v>
      </c>
      <c r="D99" s="285"/>
      <c r="E99" s="285"/>
      <c r="F99" s="285"/>
      <c r="G99" s="285"/>
      <c r="H99" s="285"/>
      <c r="I99" s="290"/>
      <c r="J99" s="284" t="s">
        <v>455</v>
      </c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90"/>
      <c r="AA99" s="284" t="s">
        <v>456</v>
      </c>
      <c r="AB99" s="285"/>
      <c r="AC99" s="290"/>
      <c r="AD99" s="296" t="s">
        <v>457</v>
      </c>
      <c r="AE99" s="159"/>
      <c r="AF99" s="284" t="s">
        <v>458</v>
      </c>
      <c r="AG99" s="285"/>
      <c r="AH99" s="285"/>
      <c r="AI99" s="285"/>
      <c r="AJ99" s="290"/>
      <c r="AK99" s="296" t="s">
        <v>459</v>
      </c>
      <c r="AL99" s="296" t="s">
        <v>479</v>
      </c>
    </row>
    <row r="100" spans="1:38" ht="15.75" hidden="1" outlineLevel="1">
      <c r="A100" s="305"/>
      <c r="B100" s="297"/>
      <c r="C100" s="286"/>
      <c r="D100" s="287"/>
      <c r="E100" s="287"/>
      <c r="F100" s="287"/>
      <c r="G100" s="287"/>
      <c r="H100" s="287"/>
      <c r="I100" s="295"/>
      <c r="J100" s="288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91"/>
      <c r="AA100" s="286"/>
      <c r="AB100" s="287"/>
      <c r="AC100" s="295"/>
      <c r="AD100" s="297"/>
      <c r="AE100" s="160"/>
      <c r="AF100" s="286"/>
      <c r="AG100" s="287"/>
      <c r="AH100" s="287"/>
      <c r="AI100" s="287"/>
      <c r="AJ100" s="295"/>
      <c r="AK100" s="297"/>
      <c r="AL100" s="297"/>
    </row>
    <row r="101" spans="1:38" ht="15.75" hidden="1" outlineLevel="1">
      <c r="A101" s="305"/>
      <c r="B101" s="297"/>
      <c r="C101" s="288"/>
      <c r="D101" s="289"/>
      <c r="E101" s="289"/>
      <c r="F101" s="289"/>
      <c r="G101" s="289"/>
      <c r="H101" s="289"/>
      <c r="I101" s="291"/>
      <c r="J101" s="296" t="s">
        <v>81</v>
      </c>
      <c r="K101" s="296" t="s">
        <v>480</v>
      </c>
      <c r="L101" s="292" t="s">
        <v>481</v>
      </c>
      <c r="M101" s="293"/>
      <c r="N101" s="294"/>
      <c r="O101" s="163"/>
      <c r="P101" s="163"/>
      <c r="Q101" s="163"/>
      <c r="R101" s="163"/>
      <c r="S101" s="163"/>
      <c r="T101" s="163"/>
      <c r="U101" s="163"/>
      <c r="V101" s="163"/>
      <c r="W101" s="163"/>
      <c r="X101" s="292" t="s">
        <v>481</v>
      </c>
      <c r="Y101" s="293"/>
      <c r="Z101" s="294"/>
      <c r="AA101" s="288"/>
      <c r="AB101" s="289"/>
      <c r="AC101" s="291"/>
      <c r="AD101" s="297"/>
      <c r="AE101" s="160"/>
      <c r="AF101" s="288"/>
      <c r="AG101" s="289"/>
      <c r="AH101" s="289"/>
      <c r="AI101" s="289"/>
      <c r="AJ101" s="291"/>
      <c r="AK101" s="297"/>
      <c r="AL101" s="297"/>
    </row>
    <row r="102" spans="1:38" ht="78.75" hidden="1" outlineLevel="1">
      <c r="A102" s="306"/>
      <c r="B102" s="298"/>
      <c r="C102" s="91" t="s">
        <v>81</v>
      </c>
      <c r="D102" s="91" t="s">
        <v>1</v>
      </c>
      <c r="E102" s="91" t="s">
        <v>482</v>
      </c>
      <c r="F102" s="91"/>
      <c r="G102" s="91"/>
      <c r="H102" s="91"/>
      <c r="I102" s="91" t="s">
        <v>482</v>
      </c>
      <c r="J102" s="298"/>
      <c r="K102" s="298"/>
      <c r="L102" s="91" t="s">
        <v>467</v>
      </c>
      <c r="M102" s="91" t="s">
        <v>468</v>
      </c>
      <c r="N102" s="91" t="s">
        <v>469</v>
      </c>
      <c r="O102" s="91"/>
      <c r="P102" s="91"/>
      <c r="Q102" s="91"/>
      <c r="R102" s="91"/>
      <c r="S102" s="91"/>
      <c r="T102" s="91"/>
      <c r="U102" s="91"/>
      <c r="V102" s="91"/>
      <c r="W102" s="91"/>
      <c r="X102" s="91" t="s">
        <v>467</v>
      </c>
      <c r="Y102" s="91" t="s">
        <v>468</v>
      </c>
      <c r="Z102" s="91" t="s">
        <v>469</v>
      </c>
      <c r="AA102" s="91" t="s">
        <v>470</v>
      </c>
      <c r="AB102" s="91" t="s">
        <v>471</v>
      </c>
      <c r="AC102" s="91" t="s">
        <v>472</v>
      </c>
      <c r="AD102" s="298"/>
      <c r="AE102" s="164"/>
      <c r="AF102" s="91" t="s">
        <v>482</v>
      </c>
      <c r="AG102" s="91"/>
      <c r="AH102" s="91"/>
      <c r="AI102" s="91"/>
      <c r="AJ102" s="91" t="s">
        <v>482</v>
      </c>
      <c r="AK102" s="298"/>
      <c r="AL102" s="298"/>
    </row>
    <row r="103" spans="1:38" ht="15.75" hidden="1" outlineLevel="1">
      <c r="A103" s="93">
        <v>1</v>
      </c>
      <c r="B103" s="93">
        <v>2</v>
      </c>
      <c r="C103" s="93">
        <v>3</v>
      </c>
      <c r="D103" s="93">
        <v>4</v>
      </c>
      <c r="E103" s="93">
        <v>5</v>
      </c>
      <c r="F103" s="93"/>
      <c r="G103" s="93"/>
      <c r="H103" s="93"/>
      <c r="I103" s="93">
        <v>6</v>
      </c>
      <c r="J103" s="93">
        <v>7</v>
      </c>
      <c r="K103" s="93">
        <v>8</v>
      </c>
      <c r="L103" s="93">
        <v>9</v>
      </c>
      <c r="M103" s="93">
        <v>10</v>
      </c>
      <c r="N103" s="93">
        <v>11</v>
      </c>
      <c r="O103" s="93"/>
      <c r="P103" s="93"/>
      <c r="Q103" s="93"/>
      <c r="R103" s="93"/>
      <c r="S103" s="93"/>
      <c r="T103" s="93"/>
      <c r="U103" s="93"/>
      <c r="V103" s="93"/>
      <c r="W103" s="93"/>
      <c r="X103" s="93">
        <v>12</v>
      </c>
      <c r="Y103" s="93">
        <v>13</v>
      </c>
      <c r="Z103" s="93">
        <v>14</v>
      </c>
      <c r="AA103" s="190">
        <v>15</v>
      </c>
      <c r="AB103" s="190">
        <v>16</v>
      </c>
      <c r="AC103" s="190">
        <v>17</v>
      </c>
      <c r="AD103" s="91">
        <v>18</v>
      </c>
      <c r="AE103" s="91"/>
      <c r="AF103" s="91">
        <v>19</v>
      </c>
      <c r="AG103" s="91"/>
      <c r="AH103" s="91"/>
      <c r="AI103" s="91"/>
      <c r="AJ103" s="91">
        <v>20</v>
      </c>
      <c r="AK103" s="91">
        <v>21</v>
      </c>
      <c r="AL103" s="91">
        <v>22</v>
      </c>
    </row>
    <row r="104" spans="1:38" ht="15.75" hidden="1" outlineLevel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90"/>
      <c r="AB104" s="190"/>
      <c r="AC104" s="190"/>
      <c r="AD104" s="91"/>
      <c r="AE104" s="91"/>
      <c r="AF104" s="91"/>
      <c r="AG104" s="91"/>
      <c r="AH104" s="91"/>
      <c r="AI104" s="91"/>
      <c r="AJ104" s="91"/>
      <c r="AK104" s="91"/>
      <c r="AL104" s="91"/>
    </row>
    <row r="105" spans="1:38" ht="15.75" hidden="1" outlineLevel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90"/>
      <c r="AB105" s="190"/>
      <c r="AC105" s="190"/>
      <c r="AD105" s="91"/>
      <c r="AE105" s="91"/>
      <c r="AF105" s="91"/>
      <c r="AG105" s="91"/>
      <c r="AH105" s="91"/>
      <c r="AI105" s="91"/>
      <c r="AJ105" s="91"/>
      <c r="AK105" s="91"/>
      <c r="AL105" s="91"/>
    </row>
    <row r="106" spans="1:38" ht="15.75" hidden="1" outlineLevel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90"/>
      <c r="AB106" s="190"/>
      <c r="AC106" s="190"/>
      <c r="AD106" s="91"/>
      <c r="AE106" s="91"/>
      <c r="AF106" s="91"/>
      <c r="AG106" s="91"/>
      <c r="AH106" s="91"/>
      <c r="AI106" s="91"/>
      <c r="AJ106" s="91"/>
      <c r="AK106" s="91"/>
      <c r="AL106" s="91"/>
    </row>
    <row r="107" spans="1:38" ht="15.75" hidden="1" outlineLevel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90"/>
      <c r="AB107" s="190"/>
      <c r="AC107" s="190"/>
      <c r="AD107" s="91"/>
      <c r="AE107" s="91"/>
      <c r="AF107" s="91"/>
      <c r="AG107" s="91"/>
      <c r="AH107" s="91"/>
      <c r="AI107" s="91"/>
      <c r="AJ107" s="91"/>
      <c r="AK107" s="91"/>
      <c r="AL107" s="91"/>
    </row>
    <row r="108" spans="1:41" ht="15.75" hidden="1" outlineLevel="1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M108" s="198"/>
      <c r="AN108" s="287"/>
      <c r="AO108" s="287"/>
    </row>
    <row r="109" spans="1:41" ht="15.75" hidden="1" outlineLevel="1">
      <c r="A109" s="304" t="s">
        <v>11</v>
      </c>
      <c r="B109" s="296" t="s">
        <v>78</v>
      </c>
      <c r="C109" s="284" t="s">
        <v>454</v>
      </c>
      <c r="D109" s="285"/>
      <c r="E109" s="285"/>
      <c r="F109" s="285"/>
      <c r="G109" s="285"/>
      <c r="H109" s="285"/>
      <c r="I109" s="290"/>
      <c r="J109" s="284" t="s">
        <v>455</v>
      </c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90"/>
      <c r="AA109" s="284" t="s">
        <v>456</v>
      </c>
      <c r="AB109" s="285"/>
      <c r="AC109" s="290"/>
      <c r="AD109" s="296" t="s">
        <v>457</v>
      </c>
      <c r="AE109" s="159"/>
      <c r="AF109" s="284" t="s">
        <v>458</v>
      </c>
      <c r="AG109" s="285"/>
      <c r="AH109" s="285"/>
      <c r="AI109" s="285"/>
      <c r="AJ109" s="290"/>
      <c r="AK109" s="296" t="s">
        <v>459</v>
      </c>
      <c r="AL109" s="296" t="s">
        <v>479</v>
      </c>
      <c r="AM109" s="198"/>
      <c r="AN109" s="287"/>
      <c r="AO109" s="287"/>
    </row>
    <row r="110" spans="1:41" ht="15.75" hidden="1" outlineLevel="1">
      <c r="A110" s="305"/>
      <c r="B110" s="297"/>
      <c r="C110" s="286"/>
      <c r="D110" s="287"/>
      <c r="E110" s="287"/>
      <c r="F110" s="287"/>
      <c r="G110" s="287"/>
      <c r="H110" s="287"/>
      <c r="I110" s="295"/>
      <c r="J110" s="288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91"/>
      <c r="AA110" s="286"/>
      <c r="AB110" s="287"/>
      <c r="AC110" s="295"/>
      <c r="AD110" s="297"/>
      <c r="AE110" s="160"/>
      <c r="AF110" s="286"/>
      <c r="AG110" s="287"/>
      <c r="AH110" s="287"/>
      <c r="AI110" s="287"/>
      <c r="AJ110" s="295"/>
      <c r="AK110" s="297"/>
      <c r="AL110" s="297"/>
      <c r="AM110" s="198"/>
      <c r="AN110" s="287"/>
      <c r="AO110" s="287"/>
    </row>
    <row r="111" spans="1:41" ht="15.75" hidden="1" outlineLevel="1">
      <c r="A111" s="305"/>
      <c r="B111" s="297"/>
      <c r="C111" s="288"/>
      <c r="D111" s="289"/>
      <c r="E111" s="289"/>
      <c r="F111" s="289"/>
      <c r="G111" s="289"/>
      <c r="H111" s="289"/>
      <c r="I111" s="291"/>
      <c r="J111" s="296" t="s">
        <v>81</v>
      </c>
      <c r="K111" s="296" t="s">
        <v>480</v>
      </c>
      <c r="L111" s="292" t="s">
        <v>481</v>
      </c>
      <c r="M111" s="293"/>
      <c r="N111" s="294"/>
      <c r="O111" s="163"/>
      <c r="P111" s="163"/>
      <c r="Q111" s="163"/>
      <c r="R111" s="163"/>
      <c r="S111" s="163"/>
      <c r="T111" s="163"/>
      <c r="U111" s="163"/>
      <c r="V111" s="163"/>
      <c r="W111" s="163"/>
      <c r="X111" s="292" t="s">
        <v>481</v>
      </c>
      <c r="Y111" s="293"/>
      <c r="Z111" s="294"/>
      <c r="AA111" s="288"/>
      <c r="AB111" s="289"/>
      <c r="AC111" s="291"/>
      <c r="AD111" s="297"/>
      <c r="AE111" s="160"/>
      <c r="AF111" s="288"/>
      <c r="AG111" s="289"/>
      <c r="AH111" s="289"/>
      <c r="AI111" s="289"/>
      <c r="AJ111" s="291"/>
      <c r="AK111" s="297"/>
      <c r="AL111" s="297"/>
      <c r="AM111" s="161"/>
      <c r="AN111" s="287"/>
      <c r="AO111" s="287"/>
    </row>
    <row r="112" spans="1:41" ht="78.75" hidden="1" outlineLevel="1">
      <c r="A112" s="306"/>
      <c r="B112" s="298"/>
      <c r="C112" s="91" t="s">
        <v>81</v>
      </c>
      <c r="D112" s="91" t="s">
        <v>1</v>
      </c>
      <c r="E112" s="91" t="s">
        <v>482</v>
      </c>
      <c r="F112" s="91"/>
      <c r="G112" s="91"/>
      <c r="H112" s="91"/>
      <c r="I112" s="91" t="s">
        <v>482</v>
      </c>
      <c r="J112" s="298"/>
      <c r="K112" s="298"/>
      <c r="L112" s="91" t="s">
        <v>467</v>
      </c>
      <c r="M112" s="91" t="s">
        <v>468</v>
      </c>
      <c r="N112" s="91" t="s">
        <v>469</v>
      </c>
      <c r="O112" s="91"/>
      <c r="P112" s="91"/>
      <c r="Q112" s="91"/>
      <c r="R112" s="91"/>
      <c r="S112" s="91"/>
      <c r="T112" s="91"/>
      <c r="U112" s="91"/>
      <c r="V112" s="91"/>
      <c r="W112" s="91"/>
      <c r="X112" s="91" t="s">
        <v>467</v>
      </c>
      <c r="Y112" s="91" t="s">
        <v>468</v>
      </c>
      <c r="Z112" s="91" t="s">
        <v>469</v>
      </c>
      <c r="AA112" s="91" t="s">
        <v>470</v>
      </c>
      <c r="AB112" s="91" t="s">
        <v>471</v>
      </c>
      <c r="AC112" s="91" t="s">
        <v>472</v>
      </c>
      <c r="AD112" s="298"/>
      <c r="AE112" s="162"/>
      <c r="AF112" s="292" t="s">
        <v>482</v>
      </c>
      <c r="AG112" s="293"/>
      <c r="AH112" s="293"/>
      <c r="AI112" s="293"/>
      <c r="AJ112" s="294"/>
      <c r="AK112" s="298"/>
      <c r="AL112" s="298"/>
      <c r="AM112" s="161"/>
      <c r="AN112" s="161"/>
      <c r="AO112" s="161"/>
    </row>
    <row r="113" spans="1:41" ht="15.75" hidden="1" outlineLevel="1">
      <c r="A113" s="93">
        <v>1</v>
      </c>
      <c r="B113" s="93">
        <v>2</v>
      </c>
      <c r="C113" s="93">
        <v>3</v>
      </c>
      <c r="D113" s="93">
        <v>4</v>
      </c>
      <c r="E113" s="93">
        <v>5</v>
      </c>
      <c r="F113" s="93"/>
      <c r="G113" s="93"/>
      <c r="H113" s="93"/>
      <c r="I113" s="93">
        <v>6</v>
      </c>
      <c r="J113" s="93">
        <v>7</v>
      </c>
      <c r="K113" s="93">
        <v>8</v>
      </c>
      <c r="L113" s="93">
        <v>9</v>
      </c>
      <c r="M113" s="93">
        <v>10</v>
      </c>
      <c r="N113" s="93">
        <v>11</v>
      </c>
      <c r="O113" s="93"/>
      <c r="P113" s="93"/>
      <c r="Q113" s="93"/>
      <c r="R113" s="93"/>
      <c r="S113" s="93"/>
      <c r="T113" s="93"/>
      <c r="U113" s="93"/>
      <c r="V113" s="93"/>
      <c r="W113" s="93"/>
      <c r="X113" s="93">
        <v>12</v>
      </c>
      <c r="Y113" s="93">
        <v>13</v>
      </c>
      <c r="Z113" s="93">
        <v>14</v>
      </c>
      <c r="AA113" s="190">
        <v>15</v>
      </c>
      <c r="AB113" s="190">
        <v>16</v>
      </c>
      <c r="AC113" s="190">
        <v>17</v>
      </c>
      <c r="AD113" s="91">
        <v>18</v>
      </c>
      <c r="AE113" s="91"/>
      <c r="AF113" s="91">
        <v>19</v>
      </c>
      <c r="AG113" s="91"/>
      <c r="AH113" s="91"/>
      <c r="AI113" s="91"/>
      <c r="AJ113" s="91">
        <v>20</v>
      </c>
      <c r="AK113" s="91">
        <v>21</v>
      </c>
      <c r="AL113" s="91">
        <v>22</v>
      </c>
      <c r="AM113" s="161"/>
      <c r="AN113" s="161"/>
      <c r="AO113" s="161"/>
    </row>
    <row r="114" spans="1:41" ht="15.75" hidden="1" outlineLevel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90"/>
      <c r="AE114" s="191"/>
      <c r="AF114" s="307"/>
      <c r="AG114" s="308"/>
      <c r="AH114" s="308"/>
      <c r="AI114" s="308"/>
      <c r="AJ114" s="309"/>
      <c r="AK114" s="91"/>
      <c r="AL114" s="91"/>
      <c r="AM114" s="161"/>
      <c r="AN114" s="161"/>
      <c r="AO114" s="161"/>
    </row>
    <row r="115" spans="1:41" ht="15.75" hidden="1" outlineLevel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90"/>
      <c r="AE115" s="191"/>
      <c r="AF115" s="307"/>
      <c r="AG115" s="308"/>
      <c r="AH115" s="308"/>
      <c r="AI115" s="308"/>
      <c r="AJ115" s="309"/>
      <c r="AK115" s="91"/>
      <c r="AL115" s="91"/>
      <c r="AM115" s="161"/>
      <c r="AN115" s="161"/>
      <c r="AO115" s="161"/>
    </row>
    <row r="116" spans="1:41" ht="15.75" hidden="1" outlineLevel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90"/>
      <c r="AE116" s="191"/>
      <c r="AF116" s="307"/>
      <c r="AG116" s="308"/>
      <c r="AH116" s="308"/>
      <c r="AI116" s="308"/>
      <c r="AJ116" s="309"/>
      <c r="AK116" s="91"/>
      <c r="AL116" s="91"/>
      <c r="AM116" s="161"/>
      <c r="AN116" s="161"/>
      <c r="AO116" s="161"/>
    </row>
    <row r="117" spans="1:38" ht="15.75" hidden="1" outlineLevel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90"/>
      <c r="AE117" s="191"/>
      <c r="AF117" s="307"/>
      <c r="AG117" s="308"/>
      <c r="AH117" s="308"/>
      <c r="AI117" s="308"/>
      <c r="AJ117" s="309"/>
      <c r="AK117" s="91"/>
      <c r="AL117" s="91"/>
    </row>
    <row r="118" ht="12.75" collapsed="1"/>
    <row r="119" spans="1:11" ht="12.75">
      <c r="A119" s="310" t="s">
        <v>483</v>
      </c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</row>
    <row r="120" spans="1:11" ht="12.75">
      <c r="A120" s="310"/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1:11" ht="12.75">
      <c r="A121" s="310"/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</row>
    <row r="122" spans="1:38" s="158" customFormat="1" ht="12.75">
      <c r="A122" s="310"/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="199" customFormat="1" ht="15"/>
    <row r="124" s="199" customFormat="1" ht="15"/>
    <row r="125" s="199" customFormat="1" ht="15"/>
    <row r="126" s="199" customFormat="1" ht="15"/>
    <row r="127" spans="2:38" ht="15.75">
      <c r="B127" s="20" t="s">
        <v>485</v>
      </c>
      <c r="P127" s="200" t="s">
        <v>486</v>
      </c>
      <c r="Q127" s="200"/>
      <c r="R127" s="20"/>
      <c r="AB127" s="200" t="s">
        <v>486</v>
      </c>
      <c r="AE127" s="20"/>
      <c r="AL127" s="200" t="s">
        <v>486</v>
      </c>
    </row>
  </sheetData>
  <sheetProtection/>
  <mergeCells count="106">
    <mergeCell ref="AF114:AJ114"/>
    <mergeCell ref="AF115:AJ115"/>
    <mergeCell ref="AF116:AJ116"/>
    <mergeCell ref="AF117:AJ117"/>
    <mergeCell ref="A119:K122"/>
    <mergeCell ref="A1:AL1"/>
    <mergeCell ref="AL109:AL112"/>
    <mergeCell ref="J111:J112"/>
    <mergeCell ref="K111:K112"/>
    <mergeCell ref="L111:N111"/>
    <mergeCell ref="AN108:AN111"/>
    <mergeCell ref="AO108:AO111"/>
    <mergeCell ref="A109:A112"/>
    <mergeCell ref="B109:B112"/>
    <mergeCell ref="C109:I111"/>
    <mergeCell ref="J109:Z110"/>
    <mergeCell ref="AA109:AC111"/>
    <mergeCell ref="AD109:AD112"/>
    <mergeCell ref="AF109:AJ111"/>
    <mergeCell ref="AK109:AK112"/>
    <mergeCell ref="AK99:AK102"/>
    <mergeCell ref="AL99:AL102"/>
    <mergeCell ref="J101:J102"/>
    <mergeCell ref="K101:K102"/>
    <mergeCell ref="L101:N101"/>
    <mergeCell ref="X101:Z101"/>
    <mergeCell ref="X111:Z111"/>
    <mergeCell ref="AF112:AJ112"/>
    <mergeCell ref="A99:A102"/>
    <mergeCell ref="B99:B102"/>
    <mergeCell ref="C99:I101"/>
    <mergeCell ref="J99:Z100"/>
    <mergeCell ref="AA99:AC101"/>
    <mergeCell ref="AD99:AD102"/>
    <mergeCell ref="AF99:AJ101"/>
    <mergeCell ref="AF87:AJ87"/>
    <mergeCell ref="AF88:AJ88"/>
    <mergeCell ref="AF89:AJ89"/>
    <mergeCell ref="AF90:AJ90"/>
    <mergeCell ref="A92:K95"/>
    <mergeCell ref="AA97:AC97"/>
    <mergeCell ref="AF82:AJ84"/>
    <mergeCell ref="AK82:AK85"/>
    <mergeCell ref="AL82:AL85"/>
    <mergeCell ref="J84:J85"/>
    <mergeCell ref="K84:K85"/>
    <mergeCell ref="L84:N84"/>
    <mergeCell ref="X84:Z84"/>
    <mergeCell ref="AF85:AJ85"/>
    <mergeCell ref="A82:A85"/>
    <mergeCell ref="B82:B85"/>
    <mergeCell ref="C82:I84"/>
    <mergeCell ref="J82:Z83"/>
    <mergeCell ref="AA82:AC84"/>
    <mergeCell ref="AD82:AD85"/>
    <mergeCell ref="AD72:AD75"/>
    <mergeCell ref="AF72:AJ74"/>
    <mergeCell ref="AK72:AK75"/>
    <mergeCell ref="AL72:AL75"/>
    <mergeCell ref="J74:J75"/>
    <mergeCell ref="K74:K75"/>
    <mergeCell ref="L74:N74"/>
    <mergeCell ref="X74:Z74"/>
    <mergeCell ref="AA67:AC67"/>
    <mergeCell ref="AA68:AC68"/>
    <mergeCell ref="AA69:AC69"/>
    <mergeCell ref="A72:A75"/>
    <mergeCell ref="B72:B75"/>
    <mergeCell ref="C72:I74"/>
    <mergeCell ref="J72:Z73"/>
    <mergeCell ref="AA72:AC74"/>
    <mergeCell ref="AA61:AC61"/>
    <mergeCell ref="AA62:AC62"/>
    <mergeCell ref="AA63:AC63"/>
    <mergeCell ref="AA64:AC64"/>
    <mergeCell ref="AA65:AC65"/>
    <mergeCell ref="AA66:AC66"/>
    <mergeCell ref="AA38:AC38"/>
    <mergeCell ref="C39:Q39"/>
    <mergeCell ref="R39:AD39"/>
    <mergeCell ref="AE39:AL39"/>
    <mergeCell ref="AA59:AC59"/>
    <mergeCell ref="AA60:AC60"/>
    <mergeCell ref="C7:Q7"/>
    <mergeCell ref="R7:AD7"/>
    <mergeCell ref="AE7:AL7"/>
    <mergeCell ref="AA35:AC35"/>
    <mergeCell ref="AA36:AC36"/>
    <mergeCell ref="AA37:AC37"/>
    <mergeCell ref="AA2:AC4"/>
    <mergeCell ref="AD2:AD5"/>
    <mergeCell ref="AE2:AJ4"/>
    <mergeCell ref="AK2:AK5"/>
    <mergeCell ref="AL2:AL5"/>
    <mergeCell ref="J4:J5"/>
    <mergeCell ref="K4:K5"/>
    <mergeCell ref="L4:N4"/>
    <mergeCell ref="O4:Q4"/>
    <mergeCell ref="R4:T4"/>
    <mergeCell ref="A2:A5"/>
    <mergeCell ref="B2:B5"/>
    <mergeCell ref="C2:I4"/>
    <mergeCell ref="J2:Q3"/>
    <mergeCell ref="R2:Z3"/>
    <mergeCell ref="U4:W4"/>
    <mergeCell ref="X4:Z4"/>
  </mergeCells>
  <printOptions/>
  <pageMargins left="0.7874015748031497" right="0.3937007874015748" top="0.7874015748031497" bottom="0.7874015748031497" header="0.31496062992125984" footer="0.31496062992125984"/>
  <pageSetup fitToHeight="0" fitToWidth="3" horizontalDpi="600" verticalDpi="600" orientation="landscape" pageOrder="overThenDown" paperSize="9" scale="50" r:id="rId1"/>
  <colBreaks count="2" manualBreakCount="2">
    <brk id="17" max="126" man="1"/>
    <brk id="30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-</cp:lastModifiedBy>
  <cp:lastPrinted>2022-02-28T06:45:21Z</cp:lastPrinted>
  <dcterms:created xsi:type="dcterms:W3CDTF">2010-05-19T10:50:44Z</dcterms:created>
  <dcterms:modified xsi:type="dcterms:W3CDTF">2022-05-20T04:38:25Z</dcterms:modified>
  <cp:category/>
  <cp:version/>
  <cp:contentType/>
  <cp:contentStatus/>
</cp:coreProperties>
</file>